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Zbiorówka" sheetId="2" r:id="rId2"/>
    <sheet name="Arkusz2" sheetId="3" r:id="rId3"/>
    <sheet name="dotacje z gminy" sheetId="4" r:id="rId4"/>
  </sheets>
  <definedNames>
    <definedName name="_xlnm.Print_Area" localSheetId="0">'Arkusz1'!$A$3:$L$764</definedName>
  </definedNames>
  <calcPr fullCalcOnLoad="1"/>
</workbook>
</file>

<file path=xl/sharedStrings.xml><?xml version="1.0" encoding="utf-8"?>
<sst xmlns="http://schemas.openxmlformats.org/spreadsheetml/2006/main" count="931" uniqueCount="357">
  <si>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</si>
  <si>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</si>
  <si>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</si>
  <si>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</si>
  <si>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</si>
  <si>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</si>
  <si>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</si>
  <si>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</si>
  <si>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</si>
  <si>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</si>
  <si>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</si>
  <si>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</si>
  <si>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</si>
  <si>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</si>
  <si>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</si>
  <si>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</si>
  <si>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</si>
  <si>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</si>
  <si>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</si>
  <si>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</si>
  <si>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</si>
  <si>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</si>
  <si>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</si>
  <si>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</si>
  <si>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</si>
  <si>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</si>
  <si>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</si>
  <si>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</si>
  <si>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</si>
  <si>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</si>
  <si>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</si>
  <si>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</si>
  <si>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</si>
  <si>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</si>
  <si>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</si>
  <si>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</si>
  <si>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</si>
  <si>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60016</t>
  </si>
  <si>
    <t>3020</t>
  </si>
  <si>
    <t>4010</t>
  </si>
  <si>
    <t>4040</t>
  </si>
  <si>
    <t>Składki na FP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</si>
  <si>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</si>
  <si>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</si>
  <si>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</si>
  <si>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</si>
  <si>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</si>
  <si>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70004</t>
  </si>
  <si>
    <t>Różne jednostki obsługi gospodarki mieszkaniowej  i komunalnej</t>
  </si>
  <si>
    <t>Gospodarowanie   gruntami i nieruchomościami</t>
  </si>
  <si>
    <t>4430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</si>
  <si>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</si>
  <si>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</si>
  <si>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</si>
  <si>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</si>
  <si>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</si>
  <si>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</si>
  <si>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</si>
  <si>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</si>
  <si>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</si>
  <si>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</si>
  <si>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</si>
  <si>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</si>
  <si>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</si>
  <si>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</si>
  <si>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</si>
  <si>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</si>
  <si>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Składki na Fundusz Pracy</t>
  </si>
  <si>
    <t>4140</t>
  </si>
  <si>
    <t>4280</t>
  </si>
  <si>
    <t>Zakup usług zdrowotnych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</si>
  <si>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</si>
  <si>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</si>
  <si>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</si>
  <si>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</si>
  <si>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</si>
  <si>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</si>
  <si>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</si>
  <si>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</si>
  <si>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</si>
  <si>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754</t>
  </si>
  <si>
    <t>BEZPIECZEŃSTWO PUBLICZNE I OCHRONA PRZECIWPOŻAROWA</t>
  </si>
  <si>
    <t>Ochotnicze Straże Pożarne</t>
  </si>
  <si>
    <t>OBSŁUGA DŁUGU PUBLICZNEGO</t>
  </si>
  <si>
    <t>Obsługa kredytów i pożyczek jedn. samorządu terytorialnego</t>
  </si>
  <si>
    <t>RÓŻNE ROZLICZENIA</t>
  </si>
  <si>
    <t>Rezerwy ogólne i celowe</t>
  </si>
  <si>
    <t xml:space="preserve">Rezerwy  </t>
  </si>
  <si>
    <t>OŚWIATA I WYCHOWANIE</t>
  </si>
  <si>
    <t>SZKOŁY PODSTAWOWE</t>
  </si>
  <si>
    <t>Świadczenia społeczne</t>
  </si>
  <si>
    <t>Inne formy pomocy dla uczniów</t>
  </si>
  <si>
    <t>Wynagrodzenie bezosobowe</t>
  </si>
  <si>
    <t>Zakup pomocy naukowych,dydaktycznych i książek</t>
  </si>
  <si>
    <t>Podróże służbowe</t>
  </si>
  <si>
    <t>Odpis na zakł FSŚ</t>
  </si>
  <si>
    <t>Oddziały przedszkolne w szkołach podstawowych</t>
  </si>
  <si>
    <t>Przedszkola</t>
  </si>
  <si>
    <t>Gimnazjum</t>
  </si>
  <si>
    <t>Dowożenie uczniów</t>
  </si>
  <si>
    <t>Licea Ogólnokształcące</t>
  </si>
  <si>
    <t>Szkoły zawodowe</t>
  </si>
  <si>
    <t>Zakup usług</t>
  </si>
  <si>
    <t>851</t>
  </si>
  <si>
    <t>OCHRONA ZDROWIA</t>
  </si>
  <si>
    <t>Przeciwdziałanie alkoholizmowi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</si>
  <si>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</si>
  <si>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</si>
  <si>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</si>
  <si>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</si>
  <si>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</si>
  <si>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</si>
  <si>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Ośrodki wsparcia</t>
  </si>
  <si>
    <t>Wynagrodzenia osobowe</t>
  </si>
  <si>
    <t>Składki ZUS</t>
  </si>
  <si>
    <t xml:space="preserve"> Zakup energii</t>
  </si>
  <si>
    <t>Odpis z ZFŚŚ</t>
  </si>
  <si>
    <t>Składki na ubezpieczenia zdrowotne</t>
  </si>
  <si>
    <t>Zasiłki i pomoc w  naturze</t>
  </si>
  <si>
    <t xml:space="preserve">Świadczenia społeczne </t>
  </si>
  <si>
    <t>Dodatki mieszkaniowe</t>
  </si>
  <si>
    <t>Ośrodki pomocy społecznej</t>
  </si>
  <si>
    <t xml:space="preserve">Usługi opiekuńcze </t>
  </si>
  <si>
    <t>Centra Integracji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</si>
  <si>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</si>
  <si>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</si>
  <si>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</si>
  <si>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</si>
  <si>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</si>
  <si>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Gospodarka odpadami</t>
  </si>
  <si>
    <t>Utrzymanie zieleni w miastach</t>
  </si>
  <si>
    <t>Oświetlenie ulic, placów i dróg</t>
  </si>
  <si>
    <t>921</t>
  </si>
  <si>
    <t>KULTURA I OCHRONA DZIEDZICTWA NARODOWEGO</t>
  </si>
  <si>
    <t>Domy i ośrodki kultury, świetlice i kluby</t>
  </si>
  <si>
    <t>Biblioteki</t>
  </si>
  <si>
    <t>926</t>
  </si>
  <si>
    <t>KULTURA FIZYCZNA I SPORT</t>
  </si>
  <si>
    <t>RAZEM</t>
  </si>
  <si>
    <t>Szkolenia pracowników</t>
  </si>
  <si>
    <t>Zakupmateriałów i wyposażenia</t>
  </si>
  <si>
    <t>Zwalczanie narkomanii</t>
  </si>
  <si>
    <t>Opłaty czynszowe za pomieszczenia biurowe</t>
  </si>
  <si>
    <t>Nazwa</t>
  </si>
  <si>
    <t>1</t>
  </si>
  <si>
    <t>010</t>
  </si>
  <si>
    <t>757</t>
  </si>
  <si>
    <t>758</t>
  </si>
  <si>
    <t>801</t>
  </si>
  <si>
    <t>854</t>
  </si>
  <si>
    <t>OGÓŁEM</t>
  </si>
  <si>
    <t xml:space="preserve">OGÓŁEM WYDATKI GMINY </t>
  </si>
  <si>
    <t>Rozdz.</t>
  </si>
  <si>
    <t>Wydatki osobowe niezaliczone do wynagrodzeń</t>
  </si>
  <si>
    <t>Oczyszczanie mias i wsi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</si>
  <si>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</si>
  <si>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</si>
  <si>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</si>
  <si>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Zadania w zakresie kultury fizycznej i sportu</t>
  </si>
  <si>
    <t>Odpisy na zakładowy fundusz świadczeń socjalnych</t>
  </si>
  <si>
    <t xml:space="preserve">wydatki majątkowe </t>
  </si>
  <si>
    <t>wydatki majatkowe</t>
  </si>
  <si>
    <t>A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</si>
  <si>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</si>
  <si>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</si>
  <si>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</si>
  <si>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</si>
  <si>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</si>
  <si>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</si>
  <si>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 xml:space="preserve">POMOC SPOŁECZNA </t>
  </si>
  <si>
    <t>Dodatkowe wynagro-dzenie roczne</t>
  </si>
  <si>
    <t>Wydatki inwesty-cyjne jednostek budżetowych</t>
  </si>
  <si>
    <t>Dodatkowe wynagro-dzenie  roczne</t>
  </si>
  <si>
    <t>Wpłaty na Państwo-wy Fundusz Rehabil. Osób Niepełnospr.</t>
  </si>
  <si>
    <t>Wpłaty gmin na rzecz Izb rol.  w wysokości 2 %  uzyskanych  wpływ ów z podatku rolnego</t>
  </si>
  <si>
    <t>Zakup materiałów i wyposażnia</t>
  </si>
  <si>
    <t>Koszty postępowania sądowego i prokuratorskiego</t>
  </si>
  <si>
    <t>Wydatki osobowe nieza-liczone do wynagrodzeń</t>
  </si>
  <si>
    <t xml:space="preserve">w tym   wydatki majątkowe </t>
  </si>
  <si>
    <t>Obiekty sportowe</t>
  </si>
  <si>
    <t>Dz</t>
  </si>
  <si>
    <t>Rozdz</t>
  </si>
  <si>
    <t xml:space="preserve">  Nazwa  -  wyszczególnienie  </t>
  </si>
  <si>
    <t xml:space="preserve">Przedszkole  niepubliczne </t>
  </si>
  <si>
    <t>Razem  dz  .801-OŚWIATA I WYCHOWANIE</t>
  </si>
  <si>
    <t xml:space="preserve">OCHRONA ZDROWIA - Przeciwdziałanie alkoholizmowi </t>
  </si>
  <si>
    <t>Kluby i świetlice wiejskie</t>
  </si>
  <si>
    <t xml:space="preserve">Biblioteki publiczne </t>
  </si>
  <si>
    <t xml:space="preserve">Razem  dz. 921 </t>
  </si>
  <si>
    <t xml:space="preserve">OGÓŁEM  DOTACJE BIEŻĄCE  z  BUDZETU GMINY  </t>
  </si>
  <si>
    <t>DOTACJE  MAJĄTKOWE   z  budżetu gminy , w tym  :</t>
  </si>
  <si>
    <t xml:space="preserve">Dotacje celowe z budżetu na  finansowanie  kosztów realizacji inwestycji  i zakupów inwestycyjnych  innych jednostek sektora finansów publicznych – dla świetlic wiejskich </t>
  </si>
  <si>
    <t>Stołówki skzolne</t>
  </si>
  <si>
    <t>Wplaty na Państwowy Fundusz Rehabilitacji Osób Niepełnosprawnych</t>
  </si>
  <si>
    <t>Zasiłki stałe</t>
  </si>
  <si>
    <t>Zakup usług przez jst od innych jst</t>
  </si>
  <si>
    <t>%     Wskaź nik   realizacji     8:7</t>
  </si>
  <si>
    <t>Zakup pomocy naukowych, dydaktycznych i książek</t>
  </si>
  <si>
    <t xml:space="preserve">Razem dotacje bieżące dla  instytucji kultury 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</si>
  <si>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</si>
  <si>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</si>
  <si>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</si>
  <si>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</si>
  <si>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obejmujących tłumaczenia</t>
  </si>
  <si>
    <t>Zakup pomocy naukowych,dydaktycz nych i książek</t>
  </si>
  <si>
    <t>Koszty postępowania sądo wego i prokuratorskiego</t>
  </si>
  <si>
    <t xml:space="preserve">w tym inwestycje </t>
  </si>
  <si>
    <t>w tym inwestrycje</t>
  </si>
  <si>
    <t xml:space="preserve">różnice </t>
  </si>
  <si>
    <t>Administracja publiczna i naczelne organy władzy  (750,751)</t>
  </si>
  <si>
    <t>w tym  m a j ą t k o w e</t>
  </si>
  <si>
    <t xml:space="preserve">        wydatki   b i e ż ą c e </t>
  </si>
  <si>
    <r>
      <t xml:space="preserve">Razem zadania </t>
    </r>
    <r>
      <rPr>
        <b/>
        <sz val="8"/>
        <rFont val="Times New Roman"/>
        <family val="1"/>
      </rPr>
      <t>gospodarcze</t>
    </r>
    <r>
      <rPr>
        <sz val="8"/>
        <rFont val="Times New Roman"/>
        <family val="1"/>
      </rPr>
      <t>(010,020,700,710,900</t>
    </r>
  </si>
  <si>
    <r>
      <t xml:space="preserve">Razem zadani </t>
    </r>
    <r>
      <rPr>
        <b/>
        <sz val="8"/>
        <rFont val="Times New Roman"/>
        <family val="1"/>
      </rPr>
      <t>socjalno</t>
    </r>
    <r>
      <rPr>
        <sz val="8"/>
        <rFont val="Times New Roman"/>
        <family val="1"/>
      </rPr>
      <t xml:space="preserve"> bytowe 926,921,854,853,852,851,801</t>
    </r>
  </si>
  <si>
    <r>
      <t xml:space="preserve">w tym </t>
    </r>
    <r>
      <rPr>
        <b/>
        <i/>
        <sz val="8"/>
        <rFont val="Times New Roman"/>
        <family val="1"/>
      </rPr>
      <t xml:space="preserve">oświata i edukacyjna opieka </t>
    </r>
    <r>
      <rPr>
        <i/>
        <sz val="8"/>
        <rFont val="Times New Roman"/>
        <family val="1"/>
      </rPr>
      <t xml:space="preserve">wychowawcza </t>
    </r>
  </si>
  <si>
    <r>
      <t>Bezpieczeństwo</t>
    </r>
    <r>
      <rPr>
        <sz val="8"/>
        <rFont val="Times New Roman"/>
        <family val="1"/>
      </rPr>
      <t xml:space="preserve"> publiczne ( 754)</t>
    </r>
  </si>
  <si>
    <r>
      <t xml:space="preserve">Różne </t>
    </r>
    <r>
      <rPr>
        <b/>
        <sz val="8"/>
        <rFont val="Times New Roman"/>
        <family val="1"/>
      </rPr>
      <t>rozliczenia finansowe</t>
    </r>
    <r>
      <rPr>
        <sz val="8"/>
        <rFont val="Times New Roman"/>
        <family val="1"/>
      </rPr>
      <t xml:space="preserve"> (757,758) </t>
    </r>
  </si>
  <si>
    <t>PODZIAŁ  NA   ZADANIA :</t>
  </si>
  <si>
    <t>Inne formy wychowania przedszkolnego</t>
  </si>
  <si>
    <t>Rodziny zastępcze</t>
  </si>
  <si>
    <t>Zakup materiałów i wyposażnenia</t>
  </si>
  <si>
    <t>Wspieranie rodziny</t>
  </si>
  <si>
    <t>Wpływy z wpłat gmin i powiatów na rzecz innych jednostek samorządu terytorialnego oraz związków gmin lub związków powiatów na dofinansowanie zadań bieżących</t>
  </si>
  <si>
    <t>Dotacje celowe z budżetu na  dofinansowanie prac  konserwatorskich obiektów zabytkowych</t>
  </si>
  <si>
    <t>wynagrodzenia i pochodne działami :</t>
  </si>
  <si>
    <t>razem majątkowe</t>
  </si>
  <si>
    <t xml:space="preserve">pozostałe majątkowe </t>
  </si>
  <si>
    <t xml:space="preserve">Rolnictwo </t>
  </si>
  <si>
    <t xml:space="preserve">Razem wynagrodzenia i pochodne </t>
  </si>
  <si>
    <t>Tansport i łączność</t>
  </si>
  <si>
    <t>Organy władzy państwowej</t>
  </si>
  <si>
    <t>Oświata i wychowanie</t>
  </si>
  <si>
    <t>Ochrona zdrowia</t>
  </si>
  <si>
    <t xml:space="preserve">Pomoc społeczna </t>
  </si>
  <si>
    <t xml:space="preserve">Edukacyjna opieka wychowawcza </t>
  </si>
  <si>
    <t>Kultura fizyczna i sport</t>
  </si>
  <si>
    <t>4010,4040,    4110,4120</t>
  </si>
  <si>
    <t>Szkoły Podstawowe</t>
  </si>
  <si>
    <t>Opłaty na rzecz budzetów jednostek samorządu terytorialnego</t>
  </si>
  <si>
    <t>Rozliczenia z tytułu poręczeń i gwarancji udzielonych przez Skarb Państwa lub jednostkę samorządu terytorialnego</t>
  </si>
  <si>
    <t>Wypłaty z tytułu gwarancji i poręczeń</t>
  </si>
  <si>
    <t>Pozostałe odsetki</t>
  </si>
  <si>
    <t>Opłaty na rzecz bud żetów jednostek samorządu terytorialnego</t>
  </si>
  <si>
    <t>Opłaty na rzecz bud żetów jednostek sam orządu terytorialnego</t>
  </si>
  <si>
    <t xml:space="preserve">Wydatki inwestycyj ne jednostek budżetowych   </t>
  </si>
  <si>
    <t>Wydatki na zakupy inwestycyjne jednos tek budżetowych</t>
  </si>
  <si>
    <t>Wydatki inwestycyj ne jednostek budżetowych</t>
  </si>
  <si>
    <t>Wydatki na zakupy inwestycyjne jednos tek budżeto wych</t>
  </si>
  <si>
    <t>Wynagrodzenia oso bowe pracowników</t>
  </si>
  <si>
    <t>Dodatkowe wynagro dzenie roczne</t>
  </si>
  <si>
    <t>Wydatki osobowe nie zaliczone do wynagrodzeń</t>
  </si>
  <si>
    <t>Wynagrodzenie oso bowe pracowników</t>
  </si>
  <si>
    <t>Opłaty z tytułu zaku pu usług telekomuni kacyjnych telefonii komórkowej</t>
  </si>
  <si>
    <t>Wpłaty gmin i powia tów na rzecz innych jed. sam. teryt. oraz związków gmin lub związków powiatów na dofinanso-wanie zadań bieżących</t>
  </si>
  <si>
    <t>Wynagrodzenia agen cyjno - prowizyjne</t>
  </si>
  <si>
    <t xml:space="preserve">Składki na ubezpie czenie społeczne </t>
  </si>
  <si>
    <t>Składki na ubezpiecze nia  społeczne</t>
  </si>
  <si>
    <t>Składki na ubezpiecze nie społeczne</t>
  </si>
  <si>
    <t>Wydatki inwesty cyjne jednostek budżetowych</t>
  </si>
  <si>
    <t>Nagrody i wydatki osobowe nie zaliczo ne do wynagrodzeń</t>
  </si>
  <si>
    <t>Oddziały przedsz kolne w szkołach podstawowych</t>
  </si>
  <si>
    <t>Dotacja podmiotowa z budżetu dla publicz nej jednostki systemu oświaty prowadzonej przez osobę prawną inną niż jednostka jamorządu terytorialnego lub przez osobę fizyczną</t>
  </si>
  <si>
    <t>Składki na ubezpie czenie społeczne</t>
  </si>
  <si>
    <t>Wydatki na zakupy inwestycyjne jedno stek budżetowych</t>
  </si>
  <si>
    <t>Szkolenia pracow ników niebędących członkami korpusu służby cywilnej</t>
  </si>
  <si>
    <t>Zakup materiałówi wyposażenia</t>
  </si>
  <si>
    <t>Dodatkowe wynagro dzenia roczne</t>
  </si>
  <si>
    <t xml:space="preserve">Zakup materiałówi wyposażenia </t>
  </si>
  <si>
    <t>Zakup usług od j.s.t /odpłatność za skierowanie osoby/</t>
  </si>
  <si>
    <t>Wydatki osobowe nie zaliczane do wynagrodzeń</t>
  </si>
  <si>
    <t>Szkolenia pracowni ków niebędących członkami korpusu służby cywilnej</t>
  </si>
  <si>
    <t>Zakup usług obejmu jących wykonanie ekspertyz, analiz i opinii</t>
  </si>
  <si>
    <t>Dotacja celowa z budżetu na finansowa nie lub dofinansowa nie zadań zleconych do realizacji pozosta łym jednostkom nie zaliczanym do sektora finansów publicznych</t>
  </si>
  <si>
    <t>Składki na ubezpiecze nia społeczne</t>
  </si>
  <si>
    <t>Gospodarka ścieko wa i ochrona wód</t>
  </si>
  <si>
    <t xml:space="preserve">Wydatki inwestycyj ne jednostek budżetowych </t>
  </si>
  <si>
    <t>Dotacje celowe z bud żetu na finansowanie lub dofinansowanie prac remontowych i konserwatorskich obiektów zabytko wych przekazane jed nostkom niezalicza nym do sektora finansów publicznych</t>
  </si>
  <si>
    <t>KULTURA FIZYCZ NA I SPORT</t>
  </si>
  <si>
    <t>Urzędy Naczelnych Organów  Władzy Państwowej</t>
  </si>
  <si>
    <t>BEZPIECZEŃST WO PUBLICZNE I OCHRONA PRZE CIW POŻAROWA</t>
  </si>
  <si>
    <t>0</t>
  </si>
  <si>
    <t>Dokształcanie zawodowe nauczycieli</t>
  </si>
  <si>
    <t>Składki na ubezpie czenia społeczne</t>
  </si>
  <si>
    <t>Różne wydatki na rze cz osób fizycznych</t>
  </si>
  <si>
    <t>Dotacja celowa z bud żetu na finansowanie lub dofinansowanie zadań zleconych do realizacji stowarzyszeniom</t>
  </si>
  <si>
    <t>Dodatkowe wyna grodzenia roczne</t>
  </si>
  <si>
    <t>Oplaty na rzecz bud żetów jednostek samorządu terytorialnego</t>
  </si>
  <si>
    <t xml:space="preserve">Wynagrodzenia bezosobowe </t>
  </si>
  <si>
    <t>Dodatkowe wynagro dze nia roczne</t>
  </si>
  <si>
    <t>Placówki opiekuń czo - wychowawcze</t>
  </si>
  <si>
    <t>Świadczenia rodzi nne oraz składki na ubezpieczenia emerytalne i rento we z ubezpiecze nia społecznego</t>
  </si>
  <si>
    <t>Składki na ubezpiecze nia  zdrowotne</t>
  </si>
  <si>
    <t>EDUKACYJNA OPIEKA WY CHOWAWCZA</t>
  </si>
  <si>
    <t>Wynagrodzenia i pochodne  UE,        w tym :</t>
  </si>
  <si>
    <t>Bezpieczeństwo publiczne  i ppoż</t>
  </si>
  <si>
    <t>Administracja samorządowa</t>
  </si>
  <si>
    <t>Wynagrodzenie bezosobowe paragraf  4170</t>
  </si>
  <si>
    <t>Drogi publiczne wojewódzki</t>
  </si>
  <si>
    <t>Podatek od nieruchomosci</t>
  </si>
  <si>
    <t>Wybory do rad gmin, rad powiatów i sejmików województw, wybory wójtów, burmistrzów i prezydentów miast oraz referenda gminne, powiatowe i wojewódzkie</t>
  </si>
  <si>
    <t>Komendy wojewódzkie Policji</t>
  </si>
  <si>
    <t>Wykonanie na 2014r.</t>
  </si>
  <si>
    <t xml:space="preserve">Opłaty z tytułu zakupu usług telekomunikacyjnych </t>
  </si>
  <si>
    <t>Wydatki na zakupy inwestycyjne jednostek budżetowych</t>
  </si>
  <si>
    <t>Wydatki inwestycyjne jednostek budżetowych</t>
  </si>
  <si>
    <t>Podatek od towarów i usług (VAT)</t>
  </si>
  <si>
    <t>OGÓŁEM WYNAGRODZENIA</t>
  </si>
  <si>
    <t>Wykonanie 2015</t>
  </si>
  <si>
    <t>Wynagrodzenie osobowe pracowników</t>
  </si>
  <si>
    <t>Wybory Prezydenta Rzeczypospolitej Polskiej</t>
  </si>
  <si>
    <t>Wybory do Sejmu i Senatu</t>
  </si>
  <si>
    <t>OBRONA NARODOWA</t>
  </si>
  <si>
    <t>Pozostałe wydatki obronne</t>
  </si>
  <si>
    <t>Wpłaty jednostek na państwowy fundusz celowy na finansowanie lub dofinansowanie zaań inwestycyjnych</t>
  </si>
  <si>
    <t>Odsetki od samorządowych papierów wartościowych lub zaciagniętych przez jednostkę samorządu terytorialnego kredytów i pożyczek</t>
  </si>
  <si>
    <t>Dotacja podmiotowa z budżetu dla niepublicznej jednostki systemu oświaty</t>
  </si>
  <si>
    <t>Dotacja podmiotowa z budżetu dla jednostek niezaliczanych do sektora finansów publicznych</t>
  </si>
  <si>
    <t>Realizacja zadań wymagających stosowania specjalnej organizacji nauki i metod pracy dla dzieci i młodzieży w szkołach podstawowych, gimnazjach i liceach ogólnokształcących, liceach profilowanych i szkołach zawodowych oraz szkołach artystycznych</t>
  </si>
  <si>
    <t>Dotacja celowa z budżetu na finansowanie lub dofinansowanie zadań zleconych do realizacji fundacjom</t>
  </si>
  <si>
    <t>Schroniska dla zwierząt</t>
  </si>
  <si>
    <t>752</t>
  </si>
  <si>
    <t>Referenda ogólnokrajowe i konstytucyjne</t>
  </si>
  <si>
    <t>Nagrody i wydatki osobowe nie zaliczone do wynagrodzeń</t>
  </si>
  <si>
    <t>Kultura i ochrona dziedzictwa narodowego</t>
  </si>
  <si>
    <t>Pozostałe zadania w zakresie polityki społecznej</t>
  </si>
  <si>
    <t>Oświata 801.....7</t>
  </si>
  <si>
    <t>Oświata 801......9</t>
  </si>
  <si>
    <t xml:space="preserve"> wynagrodzenie bezosobowe UE paragrafy 4177+9</t>
  </si>
  <si>
    <t>Zespoły ekonomicz no-administracyjne szkół</t>
  </si>
  <si>
    <t>Dotacja podmiotowa z budżetu dla publicznej jednostki systemu oświaty prowadzonej przez osobę prawną inną niż jednostka jamorządu terytorialnego lub przez osobę fizyczną</t>
  </si>
  <si>
    <t>Realizacja zadań wymagających stosowania specjal nej organizacji nauki i metod pracy dla dzieci i młodzie ży w szkołach pods tawowych, gimnaz jach i liceach ogólnokształcących, liceach profilowa nych i szkołach zawodowych oraz szkołach artystycznych</t>
  </si>
  <si>
    <t>Wpływy z wpłat gmin i powiatów na rzecz innych jednostek samorządu terytorial nego oraz związków gmin lub związków powiatów na dofinansowanie zadań bieżących</t>
  </si>
  <si>
    <t>Wykonanie na 2015r.</t>
  </si>
  <si>
    <t>Plan z Uchwały Rady 2016r.</t>
  </si>
  <si>
    <t>Wykonanie 2016r.</t>
  </si>
  <si>
    <t>% Wskaźnik wyk  2016: 2015 8:4</t>
  </si>
  <si>
    <t>Struktura %   2016r</t>
  </si>
  <si>
    <t xml:space="preserve">% Wskaźnik reali  zacji 2016r7/6  </t>
  </si>
  <si>
    <t>Stru ktu   ra % 2016</t>
  </si>
  <si>
    <t>% wskaź. 2016:2015,</t>
  </si>
  <si>
    <t>Wydatki niewyko- nane            w 2016      roku</t>
  </si>
  <si>
    <t>Zobowiąza nia niewyma-    galne w 2016 r</t>
  </si>
  <si>
    <t>Dotacje celowe przekazane do samorządu województwa na inwestycje i zakupy inwestycyjne realizowane na podstawie porozumień (umów) między jednostkami samorządu terytorialnego</t>
  </si>
  <si>
    <t>Dotacje celowe prtzekazane dla powioatu na inwestycje i zakupy inwestycyjne realizowane na podstawie porozumień (umów) między jednostkami samorządu terytorialnego</t>
  </si>
  <si>
    <t>Szkolenia pracowników niebędących członkami korpusu słuyżby cywilnej</t>
  </si>
  <si>
    <t>Ochrona powietrza atmosferycznego i klimatu</t>
  </si>
  <si>
    <t>Plan po zmianach 2016</t>
  </si>
  <si>
    <t>Wykonanie 2016</t>
  </si>
  <si>
    <t>Dotacja celowa z budżetu na finansowanie lub dofinansowanie zadań zleconych do realizacji stowarzyszeniom</t>
  </si>
  <si>
    <t>% wskaźnik wykonania 2016</t>
  </si>
  <si>
    <t>% wskaźnik do 2016r.</t>
  </si>
  <si>
    <t>Realizacja zadań wymagających stosowania specjalnej organizacji nauki i metod pracy dla dzieci w przedszkolach, oddziałach przedszkolnych w szkołach podstawowych i innych formach wychowania przedszkolnego</t>
  </si>
  <si>
    <t>Zakup usług obejmujacych tłumaczenia</t>
  </si>
  <si>
    <t>Zakuo materiałów i wyposażenia</t>
  </si>
  <si>
    <t>Zakup usług przez jednostki samorzadu terytorialnego od innych jednostek samorządu terytorialnego</t>
  </si>
  <si>
    <t>Świadczenia wychowawcze, dodatek wychowawczy oraz dodatek do zryczałtowanej kwoty stanowiące pomoc państwa w wychowywaniu dzieci</t>
  </si>
  <si>
    <t>Opłaty za administrowanie i czynsze za budynki, lokale i pomieszczenia garażowe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</si>
</sst>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7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169" fontId="9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" fontId="3" fillId="0" borderId="10" xfId="54" applyNumberFormat="1" applyFont="1" applyBorder="1" applyAlignment="1">
      <alignment horizontal="left" vertical="top"/>
    </xf>
    <xf numFmtId="1" fontId="9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7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72" fontId="5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vertical="top"/>
    </xf>
    <xf numFmtId="1" fontId="4" fillId="0" borderId="12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/>
    </xf>
    <xf numFmtId="0" fontId="0" fillId="0" borderId="15" xfId="0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1" fontId="4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4"/>
  <sheetViews>
    <sheetView tabSelected="1" view="pageLayout" zoomScaleSheetLayoutView="100" workbookViewId="0" topLeftCell="A52">
      <selection activeCell="C668" sqref="C668"/>
    </sheetView>
  </sheetViews>
  <sheetFormatPr defaultColWidth="9.140625" defaultRowHeight="12.75"/>
  <cols>
    <col min="1" max="1" width="3.7109375" style="1" customWidth="1"/>
    <col min="2" max="2" width="6.140625" style="30" customWidth="1"/>
    <col min="3" max="3" width="4.140625" style="30" customWidth="1"/>
    <col min="4" max="4" width="15.57421875" style="29" customWidth="1"/>
    <col min="5" max="5" width="10.57421875" style="25" customWidth="1"/>
    <col min="6" max="6" width="7.28125" style="25" customWidth="1"/>
    <col min="7" max="7" width="11.00390625" style="26" customWidth="1"/>
    <col min="8" max="8" width="11.00390625" style="28" customWidth="1"/>
    <col min="9" max="9" width="11.140625" style="27" customWidth="1"/>
    <col min="10" max="10" width="6.421875" style="28" customWidth="1"/>
    <col min="11" max="11" width="5.00390625" style="28" customWidth="1"/>
    <col min="12" max="12" width="4.8515625" style="28" customWidth="1"/>
    <col min="13" max="16384" width="9.140625" style="7" customWidth="1"/>
  </cols>
  <sheetData>
    <row r="1" spans="1:12" ht="0.75" customHeight="1">
      <c r="A1" s="45"/>
      <c r="B1" s="48" t="s">
        <v>0</v>
      </c>
      <c r="C1" s="21"/>
      <c r="D1" s="2"/>
      <c r="E1" s="3"/>
      <c r="F1" s="3"/>
      <c r="G1" s="4"/>
      <c r="H1" s="5"/>
      <c r="I1" s="5"/>
      <c r="J1" s="6"/>
      <c r="K1" s="6"/>
      <c r="L1" s="6"/>
    </row>
    <row r="2" spans="1:12" ht="0.75" customHeight="1">
      <c r="A2" s="45"/>
      <c r="B2" s="48"/>
      <c r="C2" s="21"/>
      <c r="D2" s="2"/>
      <c r="E2" s="3"/>
      <c r="F2" s="3"/>
      <c r="G2" s="4"/>
      <c r="H2" s="5"/>
      <c r="I2" s="5"/>
      <c r="J2" s="6"/>
      <c r="K2" s="6"/>
      <c r="L2" s="6"/>
    </row>
    <row r="3" spans="1:12" ht="82.5" customHeight="1">
      <c r="A3" s="45" t="s">
        <v>1</v>
      </c>
      <c r="B3" s="48" t="s">
        <v>152</v>
      </c>
      <c r="C3" s="21" t="s">
        <v>2</v>
      </c>
      <c r="D3" s="2" t="s">
        <v>3</v>
      </c>
      <c r="E3" s="9" t="s">
        <v>332</v>
      </c>
      <c r="F3" s="9" t="s">
        <v>4</v>
      </c>
      <c r="G3" s="10" t="s">
        <v>333</v>
      </c>
      <c r="H3" s="158" t="s">
        <v>5</v>
      </c>
      <c r="I3" s="158" t="s">
        <v>334</v>
      </c>
      <c r="J3" s="157" t="s">
        <v>196</v>
      </c>
      <c r="K3" s="157" t="s">
        <v>335</v>
      </c>
      <c r="L3" s="157" t="s">
        <v>336</v>
      </c>
    </row>
    <row r="4" spans="1:12" ht="11.25">
      <c r="A4" s="78" t="s">
        <v>280</v>
      </c>
      <c r="B4" s="11" t="s">
        <v>144</v>
      </c>
      <c r="C4" s="79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124">
        <v>10</v>
      </c>
      <c r="L4" s="124">
        <v>11</v>
      </c>
    </row>
    <row r="5" spans="1:12" ht="22.5" customHeight="1">
      <c r="A5" s="196" t="s">
        <v>6</v>
      </c>
      <c r="B5" s="46"/>
      <c r="C5" s="44"/>
      <c r="D5" s="2" t="s">
        <v>7</v>
      </c>
      <c r="E5" s="80">
        <f>E9+E20+E22</f>
        <v>569580.49</v>
      </c>
      <c r="F5" s="86">
        <v>87</v>
      </c>
      <c r="G5" s="80">
        <f>G9+G20+G22</f>
        <v>4218371.65</v>
      </c>
      <c r="H5" s="80">
        <f>H9+H20+H22</f>
        <v>987847.66</v>
      </c>
      <c r="I5" s="80">
        <f>I9+I20+I22</f>
        <v>867184.26</v>
      </c>
      <c r="J5" s="87">
        <f aca="true" t="shared" si="0" ref="J5:J12">(I5/H5)*100</f>
        <v>87.78522186305527</v>
      </c>
      <c r="K5" s="3">
        <f>(I5/E5)*100</f>
        <v>152.24964253954695</v>
      </c>
      <c r="L5" s="155">
        <f>(I5/$I$732)*100</f>
        <v>3.0760051405575908</v>
      </c>
    </row>
    <row r="6" spans="1:12" ht="10.5" customHeight="1">
      <c r="A6" s="197"/>
      <c r="B6" s="45"/>
      <c r="C6" s="24"/>
      <c r="D6" s="105" t="s">
        <v>8</v>
      </c>
      <c r="E6" s="97">
        <f>E5-E7</f>
        <v>569580.49</v>
      </c>
      <c r="F6" s="64">
        <v>99</v>
      </c>
      <c r="G6" s="97">
        <f>G5-G7</f>
        <v>591500</v>
      </c>
      <c r="H6" s="97">
        <f>H5-H7</f>
        <v>699347.66</v>
      </c>
      <c r="I6" s="97">
        <f>I5-I7</f>
        <v>697245.0800000001</v>
      </c>
      <c r="J6" s="104">
        <f t="shared" si="0"/>
        <v>99.69935124970606</v>
      </c>
      <c r="K6" s="47">
        <f aca="true" t="shared" si="1" ref="K6:K72">(I6/E6)*100</f>
        <v>122.4137926493936</v>
      </c>
      <c r="L6" s="156">
        <f>(I6/$I$732)*100</f>
        <v>2.473210768733843</v>
      </c>
    </row>
    <row r="7" spans="1:12" ht="9.75" customHeight="1">
      <c r="A7" s="197"/>
      <c r="B7" s="45"/>
      <c r="C7" s="24"/>
      <c r="D7" s="103" t="s">
        <v>160</v>
      </c>
      <c r="E7" s="97">
        <f>E19+E18+E17</f>
        <v>0</v>
      </c>
      <c r="F7" s="97">
        <f>F19+F18+F17</f>
        <v>0</v>
      </c>
      <c r="G7" s="97">
        <f>G19+G18+G17</f>
        <v>3626871.6500000004</v>
      </c>
      <c r="H7" s="97">
        <f>H19+H18+H17</f>
        <v>288500</v>
      </c>
      <c r="I7" s="97">
        <f>I19+I18+I17</f>
        <v>169939.18</v>
      </c>
      <c r="J7" s="104">
        <f t="shared" si="0"/>
        <v>58.90439514731369</v>
      </c>
      <c r="K7" s="47" t="e">
        <f t="shared" si="1"/>
        <v>#DIV/0!</v>
      </c>
      <c r="L7" s="156">
        <f>(I7/$I$732)*100</f>
        <v>0.602794371823748</v>
      </c>
    </row>
    <row r="8" spans="1:12" ht="11.25" customHeight="1">
      <c r="A8" s="197"/>
      <c r="B8" s="45"/>
      <c r="C8" s="24"/>
      <c r="D8" s="103" t="s">
        <v>165</v>
      </c>
      <c r="E8" s="97">
        <f>E19+E18+E17</f>
        <v>0</v>
      </c>
      <c r="F8" s="97">
        <f>F19+F18+F17</f>
        <v>0</v>
      </c>
      <c r="G8" s="97">
        <f>G19+G18+G17</f>
        <v>3626871.6500000004</v>
      </c>
      <c r="H8" s="97">
        <f>H19+H18+H17</f>
        <v>288500</v>
      </c>
      <c r="I8" s="97">
        <f>I19+I18+I17</f>
        <v>169939.18</v>
      </c>
      <c r="J8" s="104">
        <f t="shared" si="0"/>
        <v>58.90439514731369</v>
      </c>
      <c r="K8" s="47" t="e">
        <f t="shared" si="1"/>
        <v>#DIV/0!</v>
      </c>
      <c r="L8" s="156">
        <f>(I8/$I$732)*100</f>
        <v>0.602794371823748</v>
      </c>
    </row>
    <row r="9" spans="1:12" ht="30.75" customHeight="1">
      <c r="A9" s="197"/>
      <c r="B9" s="220" t="s">
        <v>10</v>
      </c>
      <c r="C9" s="19"/>
      <c r="D9" s="2" t="s">
        <v>11</v>
      </c>
      <c r="E9" s="89">
        <f>E12+E13+E15+E19+E16+E18+E17+E14</f>
        <v>11111.630000000001</v>
      </c>
      <c r="F9" s="92">
        <v>12.1</v>
      </c>
      <c r="G9" s="89">
        <f>G12+G13+G15+G19+G16+G18+G17+G14</f>
        <v>3640371.6500000004</v>
      </c>
      <c r="H9" s="89">
        <f>H12+H13+H15+H19+H16+H18+H17+H14</f>
        <v>303300</v>
      </c>
      <c r="I9" s="89">
        <f>I12+I13+I15+I19+I16+I18+I17+I14</f>
        <v>182694.6</v>
      </c>
      <c r="J9" s="87">
        <f t="shared" si="0"/>
        <v>60.23560830860535</v>
      </c>
      <c r="K9" s="3">
        <f t="shared" si="1"/>
        <v>1644.174617045384</v>
      </c>
      <c r="L9" s="155">
        <f>(I9/$I$732)*100</f>
        <v>0.6480393552716384</v>
      </c>
    </row>
    <row r="10" spans="1:12" ht="11.25" customHeight="1">
      <c r="A10" s="197"/>
      <c r="B10" s="197"/>
      <c r="C10" s="24"/>
      <c r="D10" s="105" t="s">
        <v>12</v>
      </c>
      <c r="E10" s="97">
        <f>E12+E13+E15+E16</f>
        <v>11111.630000000001</v>
      </c>
      <c r="F10" s="64">
        <v>72</v>
      </c>
      <c r="G10" s="97">
        <f>G12+G13+G15+G16</f>
        <v>13500</v>
      </c>
      <c r="H10" s="97">
        <f>H12+H13+H15+H16</f>
        <v>14200</v>
      </c>
      <c r="I10" s="97">
        <f>I12+I13+I15+I16</f>
        <v>12209.74</v>
      </c>
      <c r="J10" s="114">
        <f t="shared" si="0"/>
        <v>85.98408450704224</v>
      </c>
      <c r="K10" s="47">
        <f t="shared" si="1"/>
        <v>109.8825284859197</v>
      </c>
      <c r="L10" s="156"/>
    </row>
    <row r="11" spans="1:12" ht="11.25">
      <c r="A11" s="197"/>
      <c r="B11" s="197"/>
      <c r="C11" s="24"/>
      <c r="D11" s="105" t="s">
        <v>13</v>
      </c>
      <c r="E11" s="97">
        <f>E19+E18+E17</f>
        <v>0</v>
      </c>
      <c r="F11" s="64">
        <f>F19+F18</f>
        <v>0</v>
      </c>
      <c r="G11" s="97">
        <f>G19+G18+G17</f>
        <v>3626871.6500000004</v>
      </c>
      <c r="H11" s="97">
        <f>H19+H18+H17</f>
        <v>288500</v>
      </c>
      <c r="I11" s="97">
        <f>I19+I18+I17</f>
        <v>169939.18</v>
      </c>
      <c r="J11" s="114">
        <f t="shared" si="0"/>
        <v>58.90439514731369</v>
      </c>
      <c r="K11" s="47" t="e">
        <f t="shared" si="1"/>
        <v>#DIV/0!</v>
      </c>
      <c r="L11" s="156">
        <f>(I11/$I$732)*100</f>
        <v>0.602794371823748</v>
      </c>
    </row>
    <row r="12" spans="1:12" ht="21.75" customHeight="1">
      <c r="A12" s="197"/>
      <c r="B12" s="197"/>
      <c r="C12" s="21">
        <v>4210</v>
      </c>
      <c r="D12" s="13" t="s">
        <v>14</v>
      </c>
      <c r="E12" s="82">
        <v>121.2</v>
      </c>
      <c r="F12" s="121">
        <v>58</v>
      </c>
      <c r="G12" s="82"/>
      <c r="H12" s="82">
        <v>100</v>
      </c>
      <c r="I12" s="82"/>
      <c r="J12" s="88">
        <f t="shared" si="0"/>
        <v>0</v>
      </c>
      <c r="K12" s="47"/>
      <c r="L12" s="156"/>
    </row>
    <row r="13" spans="1:12" ht="11.25">
      <c r="A13" s="197"/>
      <c r="B13" s="197"/>
      <c r="C13" s="21">
        <v>4260</v>
      </c>
      <c r="D13" s="13" t="s">
        <v>15</v>
      </c>
      <c r="E13" s="82">
        <v>5375.91</v>
      </c>
      <c r="F13" s="121">
        <v>59</v>
      </c>
      <c r="G13" s="82">
        <v>7200</v>
      </c>
      <c r="H13" s="82">
        <v>6000</v>
      </c>
      <c r="I13" s="82">
        <v>5449.4</v>
      </c>
      <c r="J13" s="90">
        <f aca="true" t="shared" si="2" ref="J13:J22">(I13/H13)*100</f>
        <v>90.82333333333332</v>
      </c>
      <c r="K13" s="47">
        <f t="shared" si="1"/>
        <v>101.36702437354792</v>
      </c>
      <c r="L13" s="156"/>
    </row>
    <row r="14" spans="1:12" ht="22.5">
      <c r="A14" s="197"/>
      <c r="B14" s="197"/>
      <c r="C14" s="21" t="s">
        <v>16</v>
      </c>
      <c r="D14" s="13" t="s">
        <v>17</v>
      </c>
      <c r="E14" s="82"/>
      <c r="F14" s="121"/>
      <c r="G14" s="82"/>
      <c r="H14" s="82">
        <v>600</v>
      </c>
      <c r="I14" s="82">
        <v>545.68</v>
      </c>
      <c r="J14" s="90"/>
      <c r="K14" s="47"/>
      <c r="L14" s="156"/>
    </row>
    <row r="15" spans="1:12" ht="12" customHeight="1">
      <c r="A15" s="197"/>
      <c r="B15" s="197"/>
      <c r="C15" s="21" t="s">
        <v>18</v>
      </c>
      <c r="D15" s="13" t="s">
        <v>19</v>
      </c>
      <c r="E15" s="82">
        <v>152.52</v>
      </c>
      <c r="F15" s="121">
        <v>73</v>
      </c>
      <c r="G15" s="82">
        <v>300</v>
      </c>
      <c r="H15" s="82">
        <v>2600</v>
      </c>
      <c r="I15" s="82">
        <v>1298.34</v>
      </c>
      <c r="J15" s="88">
        <f t="shared" si="2"/>
        <v>49.93615384615384</v>
      </c>
      <c r="K15" s="47"/>
      <c r="L15" s="156"/>
    </row>
    <row r="16" spans="1:12" ht="34.5" customHeight="1">
      <c r="A16" s="197"/>
      <c r="B16" s="197"/>
      <c r="C16" s="13">
        <v>4520</v>
      </c>
      <c r="D16" s="13" t="s">
        <v>243</v>
      </c>
      <c r="E16" s="91">
        <v>5462</v>
      </c>
      <c r="F16" s="121">
        <v>91</v>
      </c>
      <c r="G16" s="82">
        <v>6000</v>
      </c>
      <c r="H16" s="82">
        <v>5500</v>
      </c>
      <c r="I16" s="91">
        <v>5462</v>
      </c>
      <c r="J16" s="88">
        <f t="shared" si="2"/>
        <v>99.30909090909091</v>
      </c>
      <c r="K16" s="47">
        <f t="shared" si="1"/>
        <v>100</v>
      </c>
      <c r="L16" s="156"/>
    </row>
    <row r="17" spans="1:12" ht="34.5" customHeight="1">
      <c r="A17" s="197"/>
      <c r="B17" s="197"/>
      <c r="C17" s="13">
        <v>6050</v>
      </c>
      <c r="D17" s="13" t="s">
        <v>244</v>
      </c>
      <c r="E17" s="91"/>
      <c r="F17" s="121"/>
      <c r="G17" s="82">
        <v>30000</v>
      </c>
      <c r="H17" s="82">
        <v>287100</v>
      </c>
      <c r="I17" s="91">
        <v>169166.38</v>
      </c>
      <c r="J17" s="88">
        <f t="shared" si="2"/>
        <v>58.92245907349356</v>
      </c>
      <c r="K17" s="47"/>
      <c r="L17" s="156"/>
    </row>
    <row r="18" spans="1:12" ht="33" customHeight="1">
      <c r="A18" s="197"/>
      <c r="B18" s="197"/>
      <c r="C18" s="13">
        <v>6057</v>
      </c>
      <c r="D18" s="13" t="s">
        <v>244</v>
      </c>
      <c r="E18" s="82"/>
      <c r="F18" s="121"/>
      <c r="G18" s="82">
        <v>2291868.39</v>
      </c>
      <c r="H18" s="82">
        <v>129.2</v>
      </c>
      <c r="I18" s="82"/>
      <c r="J18" s="88">
        <f t="shared" si="2"/>
        <v>0</v>
      </c>
      <c r="K18" s="47"/>
      <c r="L18" s="156">
        <f aca="true" t="shared" si="3" ref="L18:L24">(I18/$I$732)*100</f>
        <v>0</v>
      </c>
    </row>
    <row r="19" spans="1:12" ht="31.5" customHeight="1">
      <c r="A19" s="197"/>
      <c r="B19" s="197"/>
      <c r="C19" s="13">
        <v>6059</v>
      </c>
      <c r="D19" s="13" t="s">
        <v>244</v>
      </c>
      <c r="E19" s="82"/>
      <c r="F19" s="121"/>
      <c r="G19" s="82">
        <v>1305003.26</v>
      </c>
      <c r="H19" s="82">
        <v>1270.8</v>
      </c>
      <c r="I19" s="82">
        <v>772.8</v>
      </c>
      <c r="J19" s="88">
        <f t="shared" si="2"/>
        <v>60.81208687440982</v>
      </c>
      <c r="K19" s="47" t="e">
        <f t="shared" si="1"/>
        <v>#DIV/0!</v>
      </c>
      <c r="L19" s="156">
        <f t="shared" si="3"/>
        <v>0.0027412130065909016</v>
      </c>
    </row>
    <row r="20" spans="1:12" ht="13.5" customHeight="1">
      <c r="A20" s="197"/>
      <c r="B20" s="222" t="s">
        <v>21</v>
      </c>
      <c r="C20" s="19"/>
      <c r="D20" s="2" t="s">
        <v>22</v>
      </c>
      <c r="E20" s="89">
        <f>E21</f>
        <v>33326</v>
      </c>
      <c r="F20" s="92">
        <v>93</v>
      </c>
      <c r="G20" s="89">
        <f>G21</f>
        <v>30000</v>
      </c>
      <c r="H20" s="89">
        <f>H21</f>
        <v>35000</v>
      </c>
      <c r="I20" s="89">
        <f>I21</f>
        <v>34942</v>
      </c>
      <c r="J20" s="87">
        <f t="shared" si="2"/>
        <v>99.83428571428571</v>
      </c>
      <c r="K20" s="3">
        <f t="shared" si="1"/>
        <v>104.84906679469483</v>
      </c>
      <c r="L20" s="155">
        <f t="shared" si="3"/>
        <v>0.1239434069310291</v>
      </c>
    </row>
    <row r="21" spans="1:12" ht="34.5" customHeight="1">
      <c r="A21" s="197"/>
      <c r="B21" s="219"/>
      <c r="C21" s="21" t="s">
        <v>23</v>
      </c>
      <c r="D21" s="13" t="s">
        <v>174</v>
      </c>
      <c r="E21" s="82">
        <v>33326</v>
      </c>
      <c r="F21" s="121">
        <v>93</v>
      </c>
      <c r="G21" s="82">
        <v>30000</v>
      </c>
      <c r="H21" s="82">
        <v>35000</v>
      </c>
      <c r="I21" s="82">
        <v>34942</v>
      </c>
      <c r="J21" s="88">
        <f t="shared" si="2"/>
        <v>99.83428571428571</v>
      </c>
      <c r="K21" s="47">
        <f t="shared" si="1"/>
        <v>104.84906679469483</v>
      </c>
      <c r="L21" s="156">
        <f t="shared" si="3"/>
        <v>0.1239434069310291</v>
      </c>
    </row>
    <row r="22" spans="1:12" ht="21">
      <c r="A22" s="197"/>
      <c r="B22" s="220" t="s">
        <v>24</v>
      </c>
      <c r="C22" s="19"/>
      <c r="D22" s="2" t="s">
        <v>25</v>
      </c>
      <c r="E22" s="80">
        <f>E24+E26+E28+E23+E27+E25</f>
        <v>525142.86</v>
      </c>
      <c r="F22" s="86">
        <v>100</v>
      </c>
      <c r="G22" s="80">
        <f>G24+G26+G28+G23+G27+G25</f>
        <v>548000</v>
      </c>
      <c r="H22" s="80">
        <f>H24+H26+H28+H23+H27+H25</f>
        <v>649547.66</v>
      </c>
      <c r="I22" s="80">
        <f>I24+I26+I28+I23+I27+I25</f>
        <v>649547.66</v>
      </c>
      <c r="J22" s="90">
        <f t="shared" si="2"/>
        <v>100</v>
      </c>
      <c r="K22" s="3">
        <f t="shared" si="1"/>
        <v>123.68970607350542</v>
      </c>
      <c r="L22" s="155">
        <f t="shared" si="3"/>
        <v>2.3040223783549236</v>
      </c>
    </row>
    <row r="23" spans="1:12" ht="24.75" customHeight="1">
      <c r="A23" s="197"/>
      <c r="B23" s="221"/>
      <c r="C23" s="21" t="s">
        <v>39</v>
      </c>
      <c r="D23" s="13" t="s">
        <v>248</v>
      </c>
      <c r="E23" s="99">
        <v>6800.11</v>
      </c>
      <c r="F23" s="42">
        <v>100</v>
      </c>
      <c r="G23" s="99"/>
      <c r="H23" s="99">
        <v>8211.08</v>
      </c>
      <c r="I23" s="99">
        <v>8211.08</v>
      </c>
      <c r="J23" s="90">
        <f aca="true" t="shared" si="4" ref="J23:J28">(I23/H23)*100</f>
        <v>100</v>
      </c>
      <c r="K23" s="47">
        <f t="shared" si="1"/>
        <v>120.74922317433101</v>
      </c>
      <c r="L23" s="156">
        <f t="shared" si="3"/>
        <v>0.02912567196449071</v>
      </c>
    </row>
    <row r="24" spans="1:12" ht="23.25" customHeight="1">
      <c r="A24" s="197"/>
      <c r="B24" s="197"/>
      <c r="C24" s="21" t="s">
        <v>26</v>
      </c>
      <c r="D24" s="13" t="s">
        <v>257</v>
      </c>
      <c r="E24" s="82">
        <v>1162.82</v>
      </c>
      <c r="F24" s="121">
        <v>100</v>
      </c>
      <c r="G24" s="15"/>
      <c r="H24" s="15">
        <v>1404.1</v>
      </c>
      <c r="I24" s="15">
        <v>1404.1</v>
      </c>
      <c r="J24" s="177">
        <f t="shared" si="4"/>
        <v>100</v>
      </c>
      <c r="K24" s="47">
        <f t="shared" si="1"/>
        <v>120.7495571111608</v>
      </c>
      <c r="L24" s="156">
        <f t="shared" si="3"/>
        <v>0.00498050877659716</v>
      </c>
    </row>
    <row r="25" spans="1:12" ht="23.25" customHeight="1">
      <c r="A25" s="197"/>
      <c r="B25" s="197"/>
      <c r="C25" s="21" t="s">
        <v>27</v>
      </c>
      <c r="D25" s="13" t="s">
        <v>41</v>
      </c>
      <c r="E25" s="82"/>
      <c r="F25" s="121"/>
      <c r="G25" s="15"/>
      <c r="H25" s="15">
        <v>12.25</v>
      </c>
      <c r="I25" s="15">
        <v>12.25</v>
      </c>
      <c r="J25" s="177"/>
      <c r="K25" s="47"/>
      <c r="L25" s="156"/>
    </row>
    <row r="26" spans="1:12" ht="20.25" customHeight="1">
      <c r="A26" s="197"/>
      <c r="B26" s="197"/>
      <c r="C26" s="21" t="s">
        <v>31</v>
      </c>
      <c r="D26" s="13" t="s">
        <v>14</v>
      </c>
      <c r="E26" s="82">
        <v>190.17</v>
      </c>
      <c r="F26" s="121">
        <v>100</v>
      </c>
      <c r="G26" s="15"/>
      <c r="H26" s="82">
        <v>179.44</v>
      </c>
      <c r="I26" s="82">
        <v>179.44</v>
      </c>
      <c r="J26" s="90">
        <f t="shared" si="4"/>
        <v>100</v>
      </c>
      <c r="K26" s="47">
        <f t="shared" si="1"/>
        <v>94.35767997055267</v>
      </c>
      <c r="L26" s="156">
        <f aca="true" t="shared" si="5" ref="L26:L32">(I26/$I$732)*100</f>
        <v>0.0006364949041183637</v>
      </c>
    </row>
    <row r="27" spans="1:12" ht="20.25" customHeight="1">
      <c r="A27" s="197"/>
      <c r="B27" s="197"/>
      <c r="C27" s="21" t="s">
        <v>18</v>
      </c>
      <c r="D27" s="13" t="s">
        <v>19</v>
      </c>
      <c r="E27" s="82">
        <v>2143.82</v>
      </c>
      <c r="F27" s="121">
        <v>100</v>
      </c>
      <c r="G27" s="15"/>
      <c r="H27" s="15">
        <v>2929.36</v>
      </c>
      <c r="I27" s="15">
        <v>2929.36</v>
      </c>
      <c r="J27" s="177">
        <f t="shared" si="4"/>
        <v>100</v>
      </c>
      <c r="K27" s="47">
        <f t="shared" si="1"/>
        <v>136.64206883040552</v>
      </c>
      <c r="L27" s="156">
        <f t="shared" si="5"/>
        <v>0.010390786403968847</v>
      </c>
    </row>
    <row r="28" spans="1:12" ht="18.75" customHeight="1">
      <c r="A28" s="197"/>
      <c r="B28" s="197"/>
      <c r="C28" s="24">
        <v>4430</v>
      </c>
      <c r="D28" s="13" t="s">
        <v>33</v>
      </c>
      <c r="E28" s="83">
        <v>514845.94</v>
      </c>
      <c r="F28" s="121">
        <v>100</v>
      </c>
      <c r="G28" s="83">
        <v>548000</v>
      </c>
      <c r="H28" s="93">
        <v>636811.43</v>
      </c>
      <c r="I28" s="83">
        <v>636811.43</v>
      </c>
      <c r="J28" s="90">
        <f t="shared" si="4"/>
        <v>100</v>
      </c>
      <c r="K28" s="47">
        <f t="shared" si="1"/>
        <v>123.68970608955372</v>
      </c>
      <c r="L28" s="156">
        <f t="shared" si="5"/>
        <v>2.258845464106822</v>
      </c>
    </row>
    <row r="29" spans="1:12" ht="20.25" customHeight="1">
      <c r="A29" s="196" t="s">
        <v>34</v>
      </c>
      <c r="B29" s="2"/>
      <c r="C29" s="2"/>
      <c r="D29" s="19" t="s">
        <v>35</v>
      </c>
      <c r="E29" s="89">
        <f>E35+E40+E33</f>
        <v>325204.25</v>
      </c>
      <c r="F29" s="92">
        <v>77</v>
      </c>
      <c r="G29" s="89">
        <f>G35+G40+G33</f>
        <v>673581.05</v>
      </c>
      <c r="H29" s="89">
        <f>H35+H40+H33</f>
        <v>723122.4500000001</v>
      </c>
      <c r="I29" s="89">
        <f>I35+I40+I33</f>
        <v>624322.51</v>
      </c>
      <c r="J29" s="94">
        <f aca="true" t="shared" si="6" ref="J29:J37">(I29/H29)*100</f>
        <v>86.3370387684686</v>
      </c>
      <c r="K29" s="3">
        <f t="shared" si="1"/>
        <v>191.97858269072435</v>
      </c>
      <c r="L29" s="155">
        <f t="shared" si="5"/>
        <v>2.2145457876804846</v>
      </c>
    </row>
    <row r="30" spans="1:12" ht="11.25">
      <c r="A30" s="197"/>
      <c r="B30" s="2"/>
      <c r="C30" s="2"/>
      <c r="D30" s="115" t="s">
        <v>8</v>
      </c>
      <c r="E30" s="91">
        <f>E29-E31</f>
        <v>259134.66999999998</v>
      </c>
      <c r="F30" s="116">
        <v>74</v>
      </c>
      <c r="G30" s="91">
        <f>G29-G31</f>
        <v>292875.00000000006</v>
      </c>
      <c r="H30" s="91">
        <f>H29-H31</f>
        <v>389605.4000000001</v>
      </c>
      <c r="I30" s="91">
        <f>I29-I31</f>
        <v>372444.68000000005</v>
      </c>
      <c r="J30" s="117">
        <f t="shared" si="6"/>
        <v>95.59535879122825</v>
      </c>
      <c r="K30" s="47">
        <f t="shared" si="1"/>
        <v>143.72630262094998</v>
      </c>
      <c r="L30" s="156">
        <f t="shared" si="5"/>
        <v>1.3211053326236886</v>
      </c>
    </row>
    <row r="31" spans="1:12" ht="11.25">
      <c r="A31" s="197"/>
      <c r="B31" s="2"/>
      <c r="C31" s="2"/>
      <c r="D31" s="115" t="s">
        <v>166</v>
      </c>
      <c r="E31" s="91">
        <f>E54+E55+E56+E57+E34+E39</f>
        <v>66069.58</v>
      </c>
      <c r="F31" s="116">
        <v>94</v>
      </c>
      <c r="G31" s="91">
        <f>G54+G55+G56+G57+G34+G39</f>
        <v>380706.05</v>
      </c>
      <c r="H31" s="91">
        <f>H54+H55+H56+H57+H34+H39</f>
        <v>333517.05</v>
      </c>
      <c r="I31" s="91">
        <f>I54+I55+I56+I57+I34+I39</f>
        <v>251877.83</v>
      </c>
      <c r="J31" s="117">
        <f t="shared" si="6"/>
        <v>75.52172520115539</v>
      </c>
      <c r="K31" s="47">
        <f t="shared" si="1"/>
        <v>381.2311656892627</v>
      </c>
      <c r="L31" s="156">
        <f t="shared" si="5"/>
        <v>0.8934404550567961</v>
      </c>
    </row>
    <row r="32" spans="1:12" ht="11.25">
      <c r="A32" s="197"/>
      <c r="B32" s="2"/>
      <c r="C32" s="2"/>
      <c r="D32" s="115" t="s">
        <v>167</v>
      </c>
      <c r="E32" s="91">
        <f>E54+E55+E56+E57</f>
        <v>66069.58</v>
      </c>
      <c r="F32" s="116">
        <v>94</v>
      </c>
      <c r="G32" s="91">
        <f>G54+G55+G56+G57</f>
        <v>260706.05</v>
      </c>
      <c r="H32" s="91">
        <f>H54+H55+H56+H57</f>
        <v>158817.05</v>
      </c>
      <c r="I32" s="91">
        <f>I54+I55+I56+I57</f>
        <v>78193</v>
      </c>
      <c r="J32" s="117">
        <f t="shared" si="6"/>
        <v>49.23463822051852</v>
      </c>
      <c r="K32" s="47">
        <f t="shared" si="1"/>
        <v>118.3494733885095</v>
      </c>
      <c r="L32" s="156">
        <f t="shared" si="5"/>
        <v>0.27735981964850204</v>
      </c>
    </row>
    <row r="33" spans="1:12" ht="22.5">
      <c r="A33" s="197"/>
      <c r="B33" s="98">
        <v>60013</v>
      </c>
      <c r="C33" s="2"/>
      <c r="D33" s="21" t="s">
        <v>297</v>
      </c>
      <c r="E33" s="15">
        <f>E34</f>
        <v>0</v>
      </c>
      <c r="F33" s="47"/>
      <c r="G33" s="15">
        <f>G34</f>
        <v>5000</v>
      </c>
      <c r="H33" s="15">
        <f>H34</f>
        <v>1000</v>
      </c>
      <c r="I33" s="15">
        <f>I34</f>
        <v>0</v>
      </c>
      <c r="J33" s="22"/>
      <c r="K33" s="47"/>
      <c r="L33" s="156"/>
    </row>
    <row r="34" spans="1:12" ht="135">
      <c r="A34" s="197"/>
      <c r="B34" s="187"/>
      <c r="C34" s="13">
        <v>6630</v>
      </c>
      <c r="D34" s="21" t="s">
        <v>342</v>
      </c>
      <c r="E34" s="15"/>
      <c r="F34" s="47"/>
      <c r="G34" s="15">
        <v>5000</v>
      </c>
      <c r="H34" s="15">
        <v>1000</v>
      </c>
      <c r="I34" s="15"/>
      <c r="J34" s="117"/>
      <c r="K34" s="47"/>
      <c r="L34" s="156"/>
    </row>
    <row r="35" spans="1:12" ht="22.5" customHeight="1">
      <c r="A35" s="197"/>
      <c r="B35" s="203">
        <v>60014</v>
      </c>
      <c r="C35" s="2"/>
      <c r="D35" s="19" t="s">
        <v>36</v>
      </c>
      <c r="E35" s="5">
        <f>E36+E37+E38+E39</f>
        <v>70037.21</v>
      </c>
      <c r="F35" s="3">
        <v>89</v>
      </c>
      <c r="G35" s="5">
        <f>G36+G37+G38+G39</f>
        <v>175000</v>
      </c>
      <c r="H35" s="5">
        <f>H36+H37+H38+H39</f>
        <v>246364.4</v>
      </c>
      <c r="I35" s="5">
        <f>I36+I37+I38+I39</f>
        <v>245343.83</v>
      </c>
      <c r="J35" s="20">
        <f t="shared" si="6"/>
        <v>99.58574777849397</v>
      </c>
      <c r="K35" s="3">
        <f t="shared" si="1"/>
        <v>350.304973599034</v>
      </c>
      <c r="L35" s="156">
        <f aca="true" t="shared" si="7" ref="L35:L40">(I35/$I$732)*100</f>
        <v>0.8702635842169086</v>
      </c>
    </row>
    <row r="36" spans="1:12" ht="24" customHeight="1">
      <c r="A36" s="197"/>
      <c r="B36" s="212"/>
      <c r="C36" s="13">
        <v>4210</v>
      </c>
      <c r="D36" s="21" t="s">
        <v>175</v>
      </c>
      <c r="E36" s="15">
        <v>30221.47</v>
      </c>
      <c r="F36" s="47">
        <v>90</v>
      </c>
      <c r="G36" s="15">
        <v>20000</v>
      </c>
      <c r="H36" s="15">
        <v>32100</v>
      </c>
      <c r="I36" s="15">
        <v>32074.26</v>
      </c>
      <c r="J36" s="20">
        <f t="shared" si="6"/>
        <v>99.91981308411214</v>
      </c>
      <c r="K36" s="47">
        <f t="shared" si="1"/>
        <v>106.13070773857127</v>
      </c>
      <c r="L36" s="156">
        <f t="shared" si="7"/>
        <v>0.11377119395545846</v>
      </c>
    </row>
    <row r="37" spans="1:12" ht="22.5" customHeight="1">
      <c r="A37" s="197"/>
      <c r="B37" s="212"/>
      <c r="C37" s="13" t="s">
        <v>16</v>
      </c>
      <c r="D37" s="21" t="s">
        <v>17</v>
      </c>
      <c r="E37" s="15">
        <v>16301.5</v>
      </c>
      <c r="F37" s="47">
        <v>96</v>
      </c>
      <c r="G37" s="15">
        <v>20000</v>
      </c>
      <c r="H37" s="15">
        <v>20000</v>
      </c>
      <c r="I37" s="15">
        <v>19590.92</v>
      </c>
      <c r="J37" s="47">
        <f t="shared" si="6"/>
        <v>97.95459999999999</v>
      </c>
      <c r="K37" s="47"/>
      <c r="L37" s="156">
        <f t="shared" si="7"/>
        <v>0.06949131044912243</v>
      </c>
    </row>
    <row r="38" spans="1:12" ht="22.5" customHeight="1">
      <c r="A38" s="197"/>
      <c r="B38" s="212"/>
      <c r="C38" s="13" t="s">
        <v>18</v>
      </c>
      <c r="D38" s="21" t="s">
        <v>19</v>
      </c>
      <c r="E38" s="15">
        <v>23514.24</v>
      </c>
      <c r="F38" s="42">
        <v>97</v>
      </c>
      <c r="G38" s="15">
        <v>20000</v>
      </c>
      <c r="H38" s="15">
        <v>20564.4</v>
      </c>
      <c r="I38" s="15">
        <v>19993.82</v>
      </c>
      <c r="J38" s="42">
        <f>(I38/H38)*100</f>
        <v>97.22539923362704</v>
      </c>
      <c r="K38" s="47">
        <f t="shared" si="1"/>
        <v>85.02856141640129</v>
      </c>
      <c r="L38" s="156">
        <f t="shared" si="7"/>
        <v>0.07092044440403378</v>
      </c>
    </row>
    <row r="39" spans="1:12" ht="123.75">
      <c r="A39" s="197"/>
      <c r="B39" s="188"/>
      <c r="C39" s="13">
        <v>6620</v>
      </c>
      <c r="D39" s="21" t="s">
        <v>343</v>
      </c>
      <c r="E39" s="15"/>
      <c r="F39" s="42"/>
      <c r="G39" s="15">
        <v>115000</v>
      </c>
      <c r="H39" s="15">
        <v>173700</v>
      </c>
      <c r="I39" s="15">
        <v>173684.83</v>
      </c>
      <c r="J39" s="42"/>
      <c r="K39" s="47"/>
      <c r="L39" s="156">
        <f t="shared" si="7"/>
        <v>0.616080635408294</v>
      </c>
    </row>
    <row r="40" spans="1:12" ht="23.25" customHeight="1">
      <c r="A40" s="197"/>
      <c r="B40" s="203" t="s">
        <v>37</v>
      </c>
      <c r="C40" s="2"/>
      <c r="D40" s="19" t="s">
        <v>168</v>
      </c>
      <c r="E40" s="5">
        <f>E41+E42+E43+E44+E45+E46+E47+E49+E51+E54+E50+E53+E56+E55+E57+E48+E52</f>
        <v>255167.04</v>
      </c>
      <c r="F40" s="3">
        <v>75</v>
      </c>
      <c r="G40" s="5">
        <f>G41+G42+G43+G44+G45+G46+G47+G49+G51+G54+G50+G53+G56+G55+G57+G48+G52</f>
        <v>493581.05</v>
      </c>
      <c r="H40" s="5">
        <f>H41+H42+H43+H44+H45+H46+H47+H49+H51+H54+H50+H53+H56+H55+H57+H48+H52</f>
        <v>475758.05000000005</v>
      </c>
      <c r="I40" s="5">
        <f>I41+I42+I43+I44+I45+I46+I47+I49+I51+I54+I50+I53+I56+I55+I57+I48+I52</f>
        <v>378978.68</v>
      </c>
      <c r="J40" s="20">
        <f aca="true" t="shared" si="8" ref="J40:J48">(I40/H40)*100</f>
        <v>79.65785970410799</v>
      </c>
      <c r="K40" s="3">
        <f t="shared" si="1"/>
        <v>148.5217996807111</v>
      </c>
      <c r="L40" s="155">
        <f t="shared" si="7"/>
        <v>1.3442822034635755</v>
      </c>
    </row>
    <row r="41" spans="1:12" ht="33.75" customHeight="1">
      <c r="A41" s="197"/>
      <c r="B41" s="212"/>
      <c r="C41" s="13" t="s">
        <v>38</v>
      </c>
      <c r="D41" s="21" t="s">
        <v>322</v>
      </c>
      <c r="E41" s="15">
        <v>8281.54</v>
      </c>
      <c r="F41" s="47">
        <v>95</v>
      </c>
      <c r="G41" s="15">
        <v>3000</v>
      </c>
      <c r="H41" s="15">
        <v>4450</v>
      </c>
      <c r="I41" s="15">
        <v>4222.17</v>
      </c>
      <c r="J41" s="47">
        <f t="shared" si="8"/>
        <v>94.88022471910112</v>
      </c>
      <c r="K41" s="47">
        <f t="shared" si="1"/>
        <v>50.982908975866806</v>
      </c>
      <c r="L41" s="166">
        <f aca="true" t="shared" si="9" ref="L41:L50">(I41/$I$732)*100</f>
        <v>0.014976536387212615</v>
      </c>
    </row>
    <row r="42" spans="1:12" ht="21.75" customHeight="1">
      <c r="A42" s="197"/>
      <c r="B42" s="212"/>
      <c r="C42" s="13" t="s">
        <v>39</v>
      </c>
      <c r="D42" s="21" t="s">
        <v>248</v>
      </c>
      <c r="E42" s="15">
        <v>7074.1</v>
      </c>
      <c r="F42" s="47">
        <v>47</v>
      </c>
      <c r="G42" s="15">
        <v>20000</v>
      </c>
      <c r="H42" s="15">
        <v>24900</v>
      </c>
      <c r="I42" s="15">
        <v>22899.94</v>
      </c>
      <c r="J42" s="47">
        <f t="shared" si="8"/>
        <v>91.96763052208836</v>
      </c>
      <c r="K42" s="47">
        <f t="shared" si="1"/>
        <v>323.71524292842906</v>
      </c>
      <c r="L42" s="166">
        <f t="shared" si="9"/>
        <v>0.08122879577918123</v>
      </c>
    </row>
    <row r="43" spans="1:12" ht="21" customHeight="1">
      <c r="A43" s="197"/>
      <c r="B43" s="212"/>
      <c r="C43" s="13" t="s">
        <v>40</v>
      </c>
      <c r="D43" s="21" t="s">
        <v>170</v>
      </c>
      <c r="E43" s="15">
        <v>2573.42</v>
      </c>
      <c r="F43" s="47">
        <v>100</v>
      </c>
      <c r="G43" s="15">
        <v>5680</v>
      </c>
      <c r="H43" s="15">
        <v>5680</v>
      </c>
      <c r="I43" s="15">
        <v>5629.78</v>
      </c>
      <c r="J43" s="47">
        <f t="shared" si="8"/>
        <v>99.11584507042252</v>
      </c>
      <c r="K43" s="47">
        <f t="shared" si="1"/>
        <v>218.76646641434357</v>
      </c>
      <c r="L43" s="166">
        <f t="shared" si="9"/>
        <v>0.019969495548971695</v>
      </c>
    </row>
    <row r="44" spans="1:12" ht="22.5" customHeight="1">
      <c r="A44" s="197"/>
      <c r="B44" s="212"/>
      <c r="C44" s="13" t="s">
        <v>26</v>
      </c>
      <c r="D44" s="21" t="s">
        <v>273</v>
      </c>
      <c r="E44" s="15">
        <v>2772.13</v>
      </c>
      <c r="F44" s="47">
        <v>61</v>
      </c>
      <c r="G44" s="15">
        <v>4366</v>
      </c>
      <c r="H44" s="15">
        <v>6366</v>
      </c>
      <c r="I44" s="15">
        <v>4423.73</v>
      </c>
      <c r="J44" s="47">
        <f t="shared" si="8"/>
        <v>69.48994659126609</v>
      </c>
      <c r="K44" s="47">
        <f t="shared" si="1"/>
        <v>159.57873548498807</v>
      </c>
      <c r="L44" s="166">
        <f t="shared" si="9"/>
        <v>0.01569149354767905</v>
      </c>
    </row>
    <row r="45" spans="1:12" ht="14.25" customHeight="1">
      <c r="A45" s="197"/>
      <c r="B45" s="212"/>
      <c r="C45" s="13" t="s">
        <v>27</v>
      </c>
      <c r="D45" s="21" t="s">
        <v>41</v>
      </c>
      <c r="E45" s="15">
        <v>1721.56</v>
      </c>
      <c r="F45" s="47">
        <v>86</v>
      </c>
      <c r="G45" s="15">
        <v>629</v>
      </c>
      <c r="H45" s="15">
        <v>2629</v>
      </c>
      <c r="I45" s="15">
        <v>2180.4</v>
      </c>
      <c r="J45" s="47">
        <f t="shared" si="8"/>
        <v>82.93647774819324</v>
      </c>
      <c r="K45" s="47">
        <f t="shared" si="1"/>
        <v>126.65257092404565</v>
      </c>
      <c r="L45" s="166">
        <f t="shared" si="9"/>
        <v>0.007734136697167187</v>
      </c>
    </row>
    <row r="46" spans="1:12" ht="19.5" customHeight="1">
      <c r="A46" s="197"/>
      <c r="B46" s="212"/>
      <c r="C46" s="13" t="s">
        <v>29</v>
      </c>
      <c r="D46" s="21" t="s">
        <v>30</v>
      </c>
      <c r="E46" s="15">
        <v>23690</v>
      </c>
      <c r="F46" s="47">
        <v>99</v>
      </c>
      <c r="G46" s="15">
        <v>8000</v>
      </c>
      <c r="H46" s="15">
        <v>8550</v>
      </c>
      <c r="I46" s="15">
        <v>8550</v>
      </c>
      <c r="J46" s="22">
        <f t="shared" si="8"/>
        <v>100</v>
      </c>
      <c r="K46" s="47">
        <f t="shared" si="1"/>
        <v>36.09117771211481</v>
      </c>
      <c r="L46" s="166">
        <f t="shared" si="9"/>
        <v>0.030327861291863625</v>
      </c>
    </row>
    <row r="47" spans="1:12" ht="19.5" customHeight="1">
      <c r="A47" s="197"/>
      <c r="B47" s="212"/>
      <c r="C47" s="13" t="s">
        <v>31</v>
      </c>
      <c r="D47" s="18" t="s">
        <v>14</v>
      </c>
      <c r="E47" s="15">
        <v>102118.5</v>
      </c>
      <c r="F47" s="47">
        <v>87</v>
      </c>
      <c r="G47" s="15">
        <v>80000</v>
      </c>
      <c r="H47" s="15">
        <v>146600</v>
      </c>
      <c r="I47" s="15">
        <v>140516.65</v>
      </c>
      <c r="J47" s="22">
        <f t="shared" si="8"/>
        <v>95.85037517053206</v>
      </c>
      <c r="K47" s="47">
        <f t="shared" si="1"/>
        <v>137.6015609316627</v>
      </c>
      <c r="L47" s="155">
        <f t="shared" si="9"/>
        <v>0.4984291778242513</v>
      </c>
    </row>
    <row r="48" spans="1:12" ht="19.5" customHeight="1">
      <c r="A48" s="197"/>
      <c r="B48" s="212"/>
      <c r="C48" s="13">
        <v>4260</v>
      </c>
      <c r="D48" s="18" t="s">
        <v>15</v>
      </c>
      <c r="E48" s="15"/>
      <c r="F48" s="47"/>
      <c r="G48" s="15"/>
      <c r="H48" s="15">
        <v>5000</v>
      </c>
      <c r="I48" s="15">
        <v>4669.07</v>
      </c>
      <c r="J48" s="22">
        <f t="shared" si="8"/>
        <v>93.38139999999999</v>
      </c>
      <c r="K48" s="47"/>
      <c r="L48" s="155">
        <f t="shared" si="9"/>
        <v>0.016561743546432944</v>
      </c>
    </row>
    <row r="49" spans="1:12" ht="20.25" customHeight="1">
      <c r="A49" s="197"/>
      <c r="B49" s="212"/>
      <c r="C49" s="13" t="s">
        <v>16</v>
      </c>
      <c r="D49" s="21" t="s">
        <v>17</v>
      </c>
      <c r="E49" s="15"/>
      <c r="F49" s="47"/>
      <c r="G49" s="15">
        <v>20500</v>
      </c>
      <c r="H49" s="15">
        <v>51604</v>
      </c>
      <c r="I49" s="15">
        <v>51482.79</v>
      </c>
      <c r="J49" s="22">
        <f aca="true" t="shared" si="10" ref="J49:J57">(I49/H49)*100</f>
        <v>99.76511510735602</v>
      </c>
      <c r="K49" s="47" t="e">
        <f t="shared" si="1"/>
        <v>#DIV/0!</v>
      </c>
      <c r="L49" s="155">
        <f t="shared" si="9"/>
        <v>0.1826155455015373</v>
      </c>
    </row>
    <row r="50" spans="1:12" ht="19.5" customHeight="1">
      <c r="A50" s="197"/>
      <c r="B50" s="212"/>
      <c r="C50" s="13">
        <v>4280</v>
      </c>
      <c r="D50" s="21" t="s">
        <v>70</v>
      </c>
      <c r="E50" s="15">
        <v>800</v>
      </c>
      <c r="F50" s="47">
        <v>100</v>
      </c>
      <c r="G50" s="15">
        <v>200</v>
      </c>
      <c r="H50" s="15">
        <v>1200</v>
      </c>
      <c r="I50" s="15">
        <v>1100</v>
      </c>
      <c r="J50" s="22">
        <f t="shared" si="10"/>
        <v>91.66666666666666</v>
      </c>
      <c r="K50" s="47">
        <f t="shared" si="1"/>
        <v>137.5</v>
      </c>
      <c r="L50" s="156">
        <f t="shared" si="9"/>
        <v>0.0039018301077251446</v>
      </c>
    </row>
    <row r="51" spans="1:12" ht="20.25" customHeight="1">
      <c r="A51" s="197"/>
      <c r="B51" s="212"/>
      <c r="C51" s="13" t="s">
        <v>18</v>
      </c>
      <c r="D51" s="21" t="s">
        <v>19</v>
      </c>
      <c r="E51" s="15">
        <v>39880.08</v>
      </c>
      <c r="F51" s="47">
        <v>52</v>
      </c>
      <c r="G51" s="15">
        <v>90300</v>
      </c>
      <c r="H51" s="15">
        <v>59210</v>
      </c>
      <c r="I51" s="15">
        <v>54405.02</v>
      </c>
      <c r="J51" s="22">
        <f t="shared" si="10"/>
        <v>91.88485053200472</v>
      </c>
      <c r="K51" s="47">
        <f t="shared" si="1"/>
        <v>136.4215417822632</v>
      </c>
      <c r="L51" s="156">
        <f aca="true" t="shared" si="11" ref="L51:L64">(I51/$I$732)*100</f>
        <v>0.1929810409521715</v>
      </c>
    </row>
    <row r="52" spans="1:12" ht="20.25" customHeight="1">
      <c r="A52" s="197"/>
      <c r="B52" s="212"/>
      <c r="C52" s="13">
        <v>4430</v>
      </c>
      <c r="D52" s="21" t="s">
        <v>33</v>
      </c>
      <c r="E52" s="15"/>
      <c r="F52" s="47"/>
      <c r="G52" s="15"/>
      <c r="H52" s="15">
        <v>552</v>
      </c>
      <c r="I52" s="15">
        <v>520</v>
      </c>
      <c r="J52" s="22">
        <f t="shared" si="10"/>
        <v>94.20289855072464</v>
      </c>
      <c r="K52" s="47"/>
      <c r="L52" s="156">
        <f t="shared" si="11"/>
        <v>0.0018445015054700685</v>
      </c>
    </row>
    <row r="53" spans="1:12" ht="42" customHeight="1">
      <c r="A53" s="197"/>
      <c r="B53" s="212"/>
      <c r="C53" s="13">
        <v>4520</v>
      </c>
      <c r="D53" s="21" t="s">
        <v>242</v>
      </c>
      <c r="E53" s="15">
        <v>186.13</v>
      </c>
      <c r="F53" s="47">
        <v>37</v>
      </c>
      <c r="G53" s="15">
        <v>200</v>
      </c>
      <c r="H53" s="15">
        <v>200</v>
      </c>
      <c r="I53" s="15">
        <v>186.13</v>
      </c>
      <c r="J53" s="22">
        <f t="shared" si="10"/>
        <v>93.065</v>
      </c>
      <c r="K53" s="47">
        <f t="shared" si="1"/>
        <v>100</v>
      </c>
      <c r="L53" s="156">
        <f t="shared" si="11"/>
        <v>0.000660225125409892</v>
      </c>
    </row>
    <row r="54" spans="1:12" ht="31.5" customHeight="1">
      <c r="A54" s="197"/>
      <c r="B54" s="212"/>
      <c r="C54" s="13" t="s">
        <v>45</v>
      </c>
      <c r="D54" s="21" t="s">
        <v>171</v>
      </c>
      <c r="E54" s="15">
        <v>62732.5</v>
      </c>
      <c r="F54" s="47">
        <v>98</v>
      </c>
      <c r="G54" s="15">
        <v>116241.05</v>
      </c>
      <c r="H54" s="15">
        <v>72749.65</v>
      </c>
      <c r="I54" s="15">
        <v>37893.49</v>
      </c>
      <c r="J54" s="22">
        <f t="shared" si="10"/>
        <v>52.087522070552914</v>
      </c>
      <c r="K54" s="47">
        <f t="shared" si="1"/>
        <v>60.4048778543817</v>
      </c>
      <c r="L54" s="156">
        <f t="shared" si="11"/>
        <v>0.1344126910625288</v>
      </c>
    </row>
    <row r="55" spans="1:12" ht="31.5" customHeight="1">
      <c r="A55" s="197"/>
      <c r="B55" s="212"/>
      <c r="C55" s="13">
        <v>6057</v>
      </c>
      <c r="D55" s="21" t="s">
        <v>171</v>
      </c>
      <c r="E55" s="15"/>
      <c r="F55" s="47"/>
      <c r="G55" s="15">
        <v>82719</v>
      </c>
      <c r="H55" s="15"/>
      <c r="I55" s="15"/>
      <c r="J55" s="22" t="e">
        <f t="shared" si="10"/>
        <v>#DIV/0!</v>
      </c>
      <c r="K55" s="47" t="e">
        <f t="shared" si="1"/>
        <v>#DIV/0!</v>
      </c>
      <c r="L55" s="156">
        <f t="shared" si="11"/>
        <v>0</v>
      </c>
    </row>
    <row r="56" spans="1:12" ht="30.75" customHeight="1">
      <c r="A56" s="197"/>
      <c r="B56" s="212"/>
      <c r="C56" s="13">
        <v>6059</v>
      </c>
      <c r="D56" s="21" t="s">
        <v>171</v>
      </c>
      <c r="E56" s="15"/>
      <c r="F56" s="47"/>
      <c r="G56" s="15">
        <v>47281</v>
      </c>
      <c r="H56" s="15">
        <v>47281</v>
      </c>
      <c r="I56" s="15">
        <v>1779</v>
      </c>
      <c r="J56" s="22">
        <f t="shared" si="10"/>
        <v>3.762610773883801</v>
      </c>
      <c r="K56" s="47" t="e">
        <f t="shared" si="1"/>
        <v>#DIV/0!</v>
      </c>
      <c r="L56" s="156">
        <f t="shared" si="11"/>
        <v>0.006310323419675484</v>
      </c>
    </row>
    <row r="57" spans="1:12" ht="33" customHeight="1">
      <c r="A57" s="199"/>
      <c r="B57" s="213"/>
      <c r="C57" s="13">
        <v>6060</v>
      </c>
      <c r="D57" s="13" t="s">
        <v>263</v>
      </c>
      <c r="E57" s="15">
        <v>3337.08</v>
      </c>
      <c r="F57" s="47">
        <v>98</v>
      </c>
      <c r="G57" s="15">
        <v>14465</v>
      </c>
      <c r="H57" s="15">
        <v>38786.4</v>
      </c>
      <c r="I57" s="15">
        <v>38520.51</v>
      </c>
      <c r="J57" s="22">
        <f t="shared" si="10"/>
        <v>99.31447620815544</v>
      </c>
      <c r="K57" s="47">
        <f t="shared" si="1"/>
        <v>1154.317846740264</v>
      </c>
      <c r="L57" s="156">
        <f t="shared" si="11"/>
        <v>0.13663680516629775</v>
      </c>
    </row>
    <row r="58" spans="1:12" ht="21">
      <c r="A58" s="196" t="s">
        <v>20</v>
      </c>
      <c r="B58" s="2"/>
      <c r="C58" s="2"/>
      <c r="D58" s="2" t="s">
        <v>46</v>
      </c>
      <c r="E58" s="5">
        <f>E62+E64</f>
        <v>89776.18000000001</v>
      </c>
      <c r="F58" s="3">
        <v>92</v>
      </c>
      <c r="G58" s="5">
        <f>G62+G64</f>
        <v>1591352.17</v>
      </c>
      <c r="H58" s="5">
        <f>H62+H64</f>
        <v>353255.38</v>
      </c>
      <c r="I58" s="5">
        <f>I62+I64</f>
        <v>286883.14</v>
      </c>
      <c r="J58" s="20">
        <f aca="true" t="shared" si="12" ref="J58:J64">(I58/H58)*100</f>
        <v>81.21125855181597</v>
      </c>
      <c r="K58" s="3">
        <f t="shared" si="1"/>
        <v>319.5537390875843</v>
      </c>
      <c r="L58" s="155">
        <f t="shared" si="11"/>
        <v>1.0176084300461163</v>
      </c>
    </row>
    <row r="59" spans="1:12" ht="11.25">
      <c r="A59" s="197"/>
      <c r="B59" s="2"/>
      <c r="C59" s="2"/>
      <c r="D59" s="105" t="s">
        <v>8</v>
      </c>
      <c r="E59" s="91">
        <f>E62+E65+E66+E68+E69+E71+E72+E70+E67</f>
        <v>89776.18000000001</v>
      </c>
      <c r="F59" s="116">
        <v>97</v>
      </c>
      <c r="G59" s="91">
        <f>G62+G65+G66+G68+G69+G71+G72+G70+G67</f>
        <v>59647.270000000004</v>
      </c>
      <c r="H59" s="91">
        <f>H62+H65+H66+H68+H69+H71+H72+H70+H67</f>
        <v>102147.27</v>
      </c>
      <c r="I59" s="91">
        <f>I62+I65+I66+I68+I69+I71+I72+I70+I67</f>
        <v>85337.45000000001</v>
      </c>
      <c r="J59" s="117">
        <f t="shared" si="12"/>
        <v>83.54354453134187</v>
      </c>
      <c r="K59" s="47">
        <f t="shared" si="1"/>
        <v>95.05578205711137</v>
      </c>
      <c r="L59" s="155">
        <f t="shared" si="11"/>
        <v>0.30270202884226294</v>
      </c>
    </row>
    <row r="60" spans="1:12" ht="11.25">
      <c r="A60" s="197"/>
      <c r="B60" s="2"/>
      <c r="C60" s="2"/>
      <c r="D60" s="105" t="s">
        <v>166</v>
      </c>
      <c r="E60" s="91">
        <f>E61</f>
        <v>0</v>
      </c>
      <c r="F60" s="116"/>
      <c r="G60" s="91">
        <f>G61</f>
        <v>1531704.9</v>
      </c>
      <c r="H60" s="91">
        <f>H61</f>
        <v>251108.11</v>
      </c>
      <c r="I60" s="91">
        <f>I61</f>
        <v>201545.69</v>
      </c>
      <c r="J60" s="117">
        <f t="shared" si="12"/>
        <v>80.26251720822557</v>
      </c>
      <c r="K60" s="47" t="e">
        <f t="shared" si="1"/>
        <v>#DIV/0!</v>
      </c>
      <c r="L60" s="155">
        <f t="shared" si="11"/>
        <v>0.7149064012038533</v>
      </c>
    </row>
    <row r="61" spans="1:12" ht="11.25">
      <c r="A61" s="197"/>
      <c r="B61" s="2"/>
      <c r="C61" s="2"/>
      <c r="D61" s="105" t="s">
        <v>9</v>
      </c>
      <c r="E61" s="91">
        <f>E73+E76+E74+E75</f>
        <v>0</v>
      </c>
      <c r="F61" s="91">
        <f>F73+F76+F74+F75</f>
        <v>0</v>
      </c>
      <c r="G61" s="91">
        <f>G73+G76+G74+G75</f>
        <v>1531704.9</v>
      </c>
      <c r="H61" s="91">
        <f>H73+H76+H74+H75</f>
        <v>251108.11</v>
      </c>
      <c r="I61" s="91">
        <f>I73+I76+I74+I75</f>
        <v>201545.69</v>
      </c>
      <c r="J61" s="117">
        <f t="shared" si="12"/>
        <v>80.26251720822557</v>
      </c>
      <c r="K61" s="47" t="e">
        <f t="shared" si="1"/>
        <v>#DIV/0!</v>
      </c>
      <c r="L61" s="155">
        <f t="shared" si="11"/>
        <v>0.7149064012038533</v>
      </c>
    </row>
    <row r="62" spans="1:12" ht="40.5" customHeight="1">
      <c r="A62" s="197"/>
      <c r="B62" s="203" t="s">
        <v>47</v>
      </c>
      <c r="C62" s="2"/>
      <c r="D62" s="2" t="s">
        <v>48</v>
      </c>
      <c r="E62" s="5">
        <f>E63</f>
        <v>11234.5</v>
      </c>
      <c r="F62" s="3">
        <v>88</v>
      </c>
      <c r="G62" s="5">
        <f>G63</f>
        <v>15727.27</v>
      </c>
      <c r="H62" s="5">
        <f>H63</f>
        <v>16727.27</v>
      </c>
      <c r="I62" s="5">
        <f>I63</f>
        <v>15242.75</v>
      </c>
      <c r="J62" s="20">
        <f t="shared" si="12"/>
        <v>91.12515072692675</v>
      </c>
      <c r="K62" s="3">
        <f t="shared" si="1"/>
        <v>135.67804530686723</v>
      </c>
      <c r="L62" s="167">
        <f t="shared" si="11"/>
        <v>0.05406783715866132</v>
      </c>
    </row>
    <row r="63" spans="1:12" ht="20.25" customHeight="1">
      <c r="A63" s="197"/>
      <c r="B63" s="223"/>
      <c r="C63" s="13">
        <v>4300</v>
      </c>
      <c r="D63" s="13" t="s">
        <v>19</v>
      </c>
      <c r="E63" s="17">
        <v>11234.5</v>
      </c>
      <c r="F63" s="47">
        <v>88</v>
      </c>
      <c r="G63" s="15">
        <v>15727.27</v>
      </c>
      <c r="H63" s="15">
        <v>16727.27</v>
      </c>
      <c r="I63" s="15">
        <v>15242.75</v>
      </c>
      <c r="J63" s="22">
        <f t="shared" si="12"/>
        <v>91.12515072692675</v>
      </c>
      <c r="K63" s="47">
        <f t="shared" si="1"/>
        <v>135.67804530686723</v>
      </c>
      <c r="L63" s="167">
        <f t="shared" si="11"/>
        <v>0.05406783715866132</v>
      </c>
    </row>
    <row r="64" spans="1:12" ht="30.75" customHeight="1">
      <c r="A64" s="197"/>
      <c r="B64" s="203">
        <v>70005</v>
      </c>
      <c r="C64" s="13"/>
      <c r="D64" s="2" t="s">
        <v>49</v>
      </c>
      <c r="E64" s="5">
        <f>E65+E66+E68+E69+E73+E76+E71+E72+E70+E74+E75+E67</f>
        <v>78541.68000000001</v>
      </c>
      <c r="F64" s="3">
        <v>93</v>
      </c>
      <c r="G64" s="5">
        <f>G65+G66+G68+G69+G73+G76+G71+G72+G70+G74+G75+G67</f>
        <v>1575624.9</v>
      </c>
      <c r="H64" s="5">
        <f>H65+H66+H68+H69+H73+H76+H71+H72+H70+H74+H75+H67</f>
        <v>336528.11</v>
      </c>
      <c r="I64" s="5">
        <f>I65+I66+I68+I69+I73+I76+I71+I72+I70+I74+I75+I67</f>
        <v>271640.39</v>
      </c>
      <c r="J64" s="20">
        <f t="shared" si="12"/>
        <v>80.71848440833071</v>
      </c>
      <c r="K64" s="3">
        <f t="shared" si="1"/>
        <v>345.85507974873974</v>
      </c>
      <c r="L64" s="155">
        <f t="shared" si="11"/>
        <v>0.963540592887455</v>
      </c>
    </row>
    <row r="65" spans="1:12" ht="23.25" customHeight="1">
      <c r="A65" s="197"/>
      <c r="B65" s="204"/>
      <c r="C65" s="13" t="s">
        <v>31</v>
      </c>
      <c r="D65" s="13" t="s">
        <v>14</v>
      </c>
      <c r="E65" s="15">
        <v>3484.58</v>
      </c>
      <c r="F65" s="47">
        <v>100</v>
      </c>
      <c r="G65" s="15">
        <v>2520</v>
      </c>
      <c r="H65" s="15">
        <v>20620</v>
      </c>
      <c r="I65" s="15">
        <v>11969.87</v>
      </c>
      <c r="J65" s="47">
        <f aca="true" t="shared" si="13" ref="J65:J73">(I65/H65)*100</f>
        <v>58.04980601357905</v>
      </c>
      <c r="K65" s="47">
        <f t="shared" si="1"/>
        <v>343.5096912683882</v>
      </c>
      <c r="L65" s="166">
        <f aca="true" t="shared" si="14" ref="L65:L73">(I65/$I$732)*100</f>
        <v>0.04245854468323271</v>
      </c>
    </row>
    <row r="66" spans="1:12" ht="12.75" customHeight="1">
      <c r="A66" s="197"/>
      <c r="B66" s="204"/>
      <c r="C66" s="13" t="s">
        <v>32</v>
      </c>
      <c r="D66" s="13" t="s">
        <v>15</v>
      </c>
      <c r="E66" s="15">
        <v>765.32</v>
      </c>
      <c r="F66" s="47">
        <v>99</v>
      </c>
      <c r="G66" s="15">
        <v>1000</v>
      </c>
      <c r="H66" s="15">
        <v>1000</v>
      </c>
      <c r="I66" s="15">
        <v>521.51</v>
      </c>
      <c r="J66" s="22">
        <f t="shared" si="13"/>
        <v>52.151</v>
      </c>
      <c r="K66" s="47">
        <f t="shared" si="1"/>
        <v>68.14273767835675</v>
      </c>
      <c r="L66" s="166">
        <f t="shared" si="14"/>
        <v>0.0018498576540724912</v>
      </c>
    </row>
    <row r="67" spans="1:12" ht="12.75" customHeight="1">
      <c r="A67" s="197"/>
      <c r="B67" s="204"/>
      <c r="C67" s="13">
        <v>4270</v>
      </c>
      <c r="D67" s="13" t="s">
        <v>17</v>
      </c>
      <c r="E67" s="15"/>
      <c r="F67" s="47"/>
      <c r="G67" s="15"/>
      <c r="H67" s="15">
        <v>10500</v>
      </c>
      <c r="I67" s="15">
        <v>9882.89</v>
      </c>
      <c r="J67" s="22">
        <f t="shared" si="13"/>
        <v>94.1227619047619</v>
      </c>
      <c r="K67" s="47"/>
      <c r="L67" s="166">
        <f t="shared" si="14"/>
        <v>0.03505577977575978</v>
      </c>
    </row>
    <row r="68" spans="1:12" ht="21" customHeight="1">
      <c r="A68" s="197"/>
      <c r="B68" s="204"/>
      <c r="C68" s="13" t="s">
        <v>18</v>
      </c>
      <c r="D68" s="13" t="s">
        <v>19</v>
      </c>
      <c r="E68" s="15">
        <v>40972.58</v>
      </c>
      <c r="F68" s="47">
        <v>97</v>
      </c>
      <c r="G68" s="15">
        <v>36200</v>
      </c>
      <c r="H68" s="15">
        <v>51000</v>
      </c>
      <c r="I68" s="15">
        <v>47007.69</v>
      </c>
      <c r="J68" s="22">
        <f t="shared" si="13"/>
        <v>92.1719411764706</v>
      </c>
      <c r="K68" s="47">
        <f t="shared" si="1"/>
        <v>114.72963137786296</v>
      </c>
      <c r="L68" s="168">
        <f t="shared" si="14"/>
        <v>0.16674183648782748</v>
      </c>
    </row>
    <row r="69" spans="1:12" ht="12.75" customHeight="1">
      <c r="A69" s="197"/>
      <c r="B69" s="204"/>
      <c r="C69" s="13" t="s">
        <v>50</v>
      </c>
      <c r="D69" s="13" t="s">
        <v>33</v>
      </c>
      <c r="E69" s="15">
        <v>571.72</v>
      </c>
      <c r="F69" s="47">
        <v>95</v>
      </c>
      <c r="G69" s="15">
        <v>1000</v>
      </c>
      <c r="H69" s="15">
        <v>1000</v>
      </c>
      <c r="I69" s="15">
        <v>464.41</v>
      </c>
      <c r="J69" s="22">
        <f t="shared" si="13"/>
        <v>46.441</v>
      </c>
      <c r="K69" s="47">
        <f t="shared" si="1"/>
        <v>81.2303225355069</v>
      </c>
      <c r="L69" s="166">
        <f t="shared" si="14"/>
        <v>0.0016473172002987586</v>
      </c>
    </row>
    <row r="70" spans="1:12" ht="21" customHeight="1">
      <c r="A70" s="197"/>
      <c r="B70" s="204"/>
      <c r="C70" s="13">
        <v>4480</v>
      </c>
      <c r="D70" s="13" t="s">
        <v>298</v>
      </c>
      <c r="E70" s="15">
        <v>29421</v>
      </c>
      <c r="F70" s="47">
        <v>100</v>
      </c>
      <c r="G70" s="15"/>
      <c r="H70" s="15"/>
      <c r="I70" s="15"/>
      <c r="J70" s="22" t="e">
        <f t="shared" si="13"/>
        <v>#DIV/0!</v>
      </c>
      <c r="K70" s="47">
        <f t="shared" si="1"/>
        <v>0</v>
      </c>
      <c r="L70" s="166">
        <f t="shared" si="14"/>
        <v>0</v>
      </c>
    </row>
    <row r="71" spans="1:12" ht="42.75" customHeight="1">
      <c r="A71" s="197"/>
      <c r="B71" s="204"/>
      <c r="C71" s="13">
        <v>4520</v>
      </c>
      <c r="D71" s="21" t="s">
        <v>44</v>
      </c>
      <c r="E71" s="15">
        <v>266.48</v>
      </c>
      <c r="F71" s="47">
        <v>99</v>
      </c>
      <c r="G71" s="15">
        <v>200</v>
      </c>
      <c r="H71" s="15">
        <v>300</v>
      </c>
      <c r="I71" s="15">
        <v>248.33</v>
      </c>
      <c r="J71" s="22">
        <f t="shared" si="13"/>
        <v>82.77666666666667</v>
      </c>
      <c r="K71" s="47">
        <f t="shared" si="1"/>
        <v>93.18898228760132</v>
      </c>
      <c r="L71" s="166">
        <f t="shared" si="14"/>
        <v>0.0008808558824103501</v>
      </c>
    </row>
    <row r="72" spans="1:12" ht="31.5" customHeight="1">
      <c r="A72" s="197"/>
      <c r="B72" s="204"/>
      <c r="C72" s="13">
        <v>4610</v>
      </c>
      <c r="D72" s="13" t="s">
        <v>205</v>
      </c>
      <c r="E72" s="15">
        <v>3060</v>
      </c>
      <c r="F72" s="47">
        <v>99</v>
      </c>
      <c r="G72" s="15">
        <v>3000</v>
      </c>
      <c r="H72" s="15">
        <v>1000</v>
      </c>
      <c r="I72" s="15"/>
      <c r="J72" s="22">
        <f t="shared" si="13"/>
        <v>0</v>
      </c>
      <c r="K72" s="47">
        <f t="shared" si="1"/>
        <v>0</v>
      </c>
      <c r="L72" s="156">
        <f t="shared" si="14"/>
        <v>0</v>
      </c>
    </row>
    <row r="73" spans="1:12" ht="33" customHeight="1">
      <c r="A73" s="197"/>
      <c r="B73" s="204"/>
      <c r="C73" s="13" t="s">
        <v>45</v>
      </c>
      <c r="D73" s="13" t="s">
        <v>246</v>
      </c>
      <c r="E73" s="15"/>
      <c r="F73" s="47"/>
      <c r="G73" s="15">
        <v>20177.65</v>
      </c>
      <c r="H73" s="15">
        <v>37700</v>
      </c>
      <c r="I73" s="15">
        <v>1959.32</v>
      </c>
      <c r="J73" s="22">
        <f t="shared" si="13"/>
        <v>5.197135278514589</v>
      </c>
      <c r="K73" s="47"/>
      <c r="L73" s="156">
        <f t="shared" si="14"/>
        <v>0.006949939787880028</v>
      </c>
    </row>
    <row r="74" spans="1:12" ht="33" customHeight="1">
      <c r="A74" s="197"/>
      <c r="B74" s="204"/>
      <c r="C74" s="13">
        <v>6057</v>
      </c>
      <c r="D74" s="13" t="s">
        <v>246</v>
      </c>
      <c r="E74" s="15"/>
      <c r="F74" s="47"/>
      <c r="G74" s="15">
        <v>1200000</v>
      </c>
      <c r="H74" s="15"/>
      <c r="I74" s="15"/>
      <c r="J74" s="22"/>
      <c r="K74" s="47"/>
      <c r="L74" s="156"/>
    </row>
    <row r="75" spans="1:12" ht="33" customHeight="1">
      <c r="A75" s="197"/>
      <c r="B75" s="204"/>
      <c r="C75" s="13">
        <v>6059</v>
      </c>
      <c r="D75" s="13" t="s">
        <v>246</v>
      </c>
      <c r="E75" s="15"/>
      <c r="F75" s="47"/>
      <c r="G75" s="15">
        <v>300000</v>
      </c>
      <c r="H75" s="15">
        <v>8780.86</v>
      </c>
      <c r="I75" s="15">
        <v>15.75</v>
      </c>
      <c r="J75" s="22"/>
      <c r="K75" s="47"/>
      <c r="L75" s="156"/>
    </row>
    <row r="76" spans="1:12" ht="30.75" customHeight="1">
      <c r="A76" s="197"/>
      <c r="B76" s="204"/>
      <c r="C76" s="13" t="s">
        <v>51</v>
      </c>
      <c r="D76" s="13" t="s">
        <v>247</v>
      </c>
      <c r="E76" s="15"/>
      <c r="F76" s="47"/>
      <c r="G76" s="15">
        <v>11527.25</v>
      </c>
      <c r="H76" s="15">
        <v>204627.25</v>
      </c>
      <c r="I76" s="15">
        <v>199570.62</v>
      </c>
      <c r="J76" s="22">
        <f>(I76/H76)*100</f>
        <v>97.52885796002244</v>
      </c>
      <c r="K76" s="47"/>
      <c r="L76" s="156">
        <f aca="true" t="shared" si="15" ref="L76:L82">(I76/$I$732)*100</f>
        <v>0.7079005943030672</v>
      </c>
    </row>
    <row r="77" spans="1:12" ht="21">
      <c r="A77" s="218" t="s">
        <v>52</v>
      </c>
      <c r="B77" s="2"/>
      <c r="C77" s="2"/>
      <c r="D77" s="2" t="s">
        <v>53</v>
      </c>
      <c r="E77" s="89">
        <f>E80+E82</f>
        <v>50829.96</v>
      </c>
      <c r="F77" s="92">
        <v>79</v>
      </c>
      <c r="G77" s="89">
        <f>G80+G82</f>
        <v>63000</v>
      </c>
      <c r="H77" s="89">
        <f>H80+H82</f>
        <v>54010</v>
      </c>
      <c r="I77" s="89">
        <f>I80+I82</f>
        <v>52024.9</v>
      </c>
      <c r="J77" s="94">
        <f aca="true" t="shared" si="16" ref="J77:J84">(I77/H77)*100</f>
        <v>96.3245695241622</v>
      </c>
      <c r="K77" s="3">
        <f aca="true" t="shared" si="17" ref="K77:K132">(I77/E77)*100</f>
        <v>102.35085764379906</v>
      </c>
      <c r="L77" s="34">
        <f t="shared" si="15"/>
        <v>0.18453847379217264</v>
      </c>
    </row>
    <row r="78" spans="1:12" ht="11.25">
      <c r="A78" s="218"/>
      <c r="B78" s="98"/>
      <c r="C78" s="2"/>
      <c r="D78" s="13" t="s">
        <v>12</v>
      </c>
      <c r="E78" s="89">
        <f>E77-E79</f>
        <v>50829.96</v>
      </c>
      <c r="F78" s="92">
        <v>79</v>
      </c>
      <c r="G78" s="89">
        <f>G77-G79</f>
        <v>63000</v>
      </c>
      <c r="H78" s="89">
        <f>H77-H79</f>
        <v>54010</v>
      </c>
      <c r="I78" s="89">
        <f>I77-I79</f>
        <v>52024.9</v>
      </c>
      <c r="J78" s="94">
        <f t="shared" si="16"/>
        <v>96.3245695241622</v>
      </c>
      <c r="K78" s="3">
        <f t="shared" si="17"/>
        <v>102.35085764379906</v>
      </c>
      <c r="L78" s="34">
        <f t="shared" si="15"/>
        <v>0.18453847379217264</v>
      </c>
    </row>
    <row r="79" spans="1:12" ht="11.25">
      <c r="A79" s="218"/>
      <c r="B79" s="98"/>
      <c r="C79" s="2"/>
      <c r="D79" s="13" t="s">
        <v>13</v>
      </c>
      <c r="E79" s="89"/>
      <c r="F79" s="92"/>
      <c r="G79" s="89"/>
      <c r="H79" s="89"/>
      <c r="I79" s="89"/>
      <c r="J79" s="94"/>
      <c r="K79" s="3"/>
      <c r="L79" s="34">
        <f t="shared" si="15"/>
        <v>0</v>
      </c>
    </row>
    <row r="80" spans="1:12" ht="33" customHeight="1">
      <c r="A80" s="210"/>
      <c r="B80" s="203">
        <v>71004</v>
      </c>
      <c r="C80" s="2"/>
      <c r="D80" s="2" t="s">
        <v>54</v>
      </c>
      <c r="E80" s="89">
        <f>E81</f>
        <v>47829.82</v>
      </c>
      <c r="F80" s="92">
        <v>80</v>
      </c>
      <c r="G80" s="89">
        <f>G81</f>
        <v>59000</v>
      </c>
      <c r="H80" s="89">
        <f>H81</f>
        <v>49000</v>
      </c>
      <c r="I80" s="89">
        <f>I81</f>
        <v>47020.82</v>
      </c>
      <c r="J80" s="92">
        <f t="shared" si="16"/>
        <v>95.96085714285715</v>
      </c>
      <c r="K80" s="3">
        <f t="shared" si="17"/>
        <v>98.30858656796116</v>
      </c>
      <c r="L80" s="34">
        <f t="shared" si="15"/>
        <v>0.1667884101508406</v>
      </c>
    </row>
    <row r="81" spans="1:12" ht="22.5">
      <c r="A81" s="210"/>
      <c r="B81" s="214"/>
      <c r="C81" s="13">
        <v>4300</v>
      </c>
      <c r="D81" s="13" t="s">
        <v>19</v>
      </c>
      <c r="E81" s="82">
        <v>47829.82</v>
      </c>
      <c r="F81" s="92">
        <v>80</v>
      </c>
      <c r="G81" s="82">
        <v>59000</v>
      </c>
      <c r="H81" s="82">
        <v>49000</v>
      </c>
      <c r="I81" s="82">
        <v>47020.82</v>
      </c>
      <c r="J81" s="95">
        <f t="shared" si="16"/>
        <v>95.96085714285715</v>
      </c>
      <c r="K81" s="47">
        <f t="shared" si="17"/>
        <v>98.30858656796116</v>
      </c>
      <c r="L81" s="34">
        <f t="shared" si="15"/>
        <v>0.1667884101508406</v>
      </c>
    </row>
    <row r="82" spans="1:12" ht="11.25">
      <c r="A82" s="210"/>
      <c r="B82" s="205">
        <v>71035</v>
      </c>
      <c r="C82" s="2"/>
      <c r="D82" s="2" t="s">
        <v>55</v>
      </c>
      <c r="E82" s="89">
        <f>E83+E84</f>
        <v>3000.14</v>
      </c>
      <c r="F82" s="92">
        <v>75</v>
      </c>
      <c r="G82" s="89">
        <f>G83+G84</f>
        <v>4000</v>
      </c>
      <c r="H82" s="89">
        <f>H83+H84</f>
        <v>5010</v>
      </c>
      <c r="I82" s="89">
        <f>I83+I84</f>
        <v>5004.08</v>
      </c>
      <c r="J82" s="94">
        <f t="shared" si="16"/>
        <v>99.88183632734531</v>
      </c>
      <c r="K82" s="3">
        <f t="shared" si="17"/>
        <v>166.79488290546442</v>
      </c>
      <c r="L82" s="34">
        <f t="shared" si="15"/>
        <v>0.017750063641332036</v>
      </c>
    </row>
    <row r="83" spans="1:12" ht="20.25" customHeight="1">
      <c r="A83" s="210"/>
      <c r="B83" s="219"/>
      <c r="C83" s="13">
        <v>4210</v>
      </c>
      <c r="D83" s="13" t="s">
        <v>14</v>
      </c>
      <c r="E83" s="82">
        <v>255.14</v>
      </c>
      <c r="F83" s="92">
        <v>34</v>
      </c>
      <c r="G83" s="82">
        <v>2000</v>
      </c>
      <c r="H83" s="82"/>
      <c r="I83" s="82"/>
      <c r="J83" s="95"/>
      <c r="K83" s="47"/>
      <c r="L83" s="156"/>
    </row>
    <row r="84" spans="1:12" ht="20.25" customHeight="1">
      <c r="A84" s="210"/>
      <c r="B84" s="219"/>
      <c r="C84" s="13">
        <v>4300</v>
      </c>
      <c r="D84" s="13" t="s">
        <v>19</v>
      </c>
      <c r="E84" s="82">
        <v>2745</v>
      </c>
      <c r="F84" s="92">
        <v>85</v>
      </c>
      <c r="G84" s="82">
        <v>2000</v>
      </c>
      <c r="H84" s="82">
        <v>5010</v>
      </c>
      <c r="I84" s="82">
        <v>5004.08</v>
      </c>
      <c r="J84" s="95">
        <f t="shared" si="16"/>
        <v>99.88183632734531</v>
      </c>
      <c r="K84" s="47">
        <f t="shared" si="17"/>
        <v>182.29799635701275</v>
      </c>
      <c r="L84" s="155">
        <f>(I84/$I$732)*100</f>
        <v>0.017750063641332036</v>
      </c>
    </row>
    <row r="85" spans="1:12" ht="21">
      <c r="A85" s="196" t="s">
        <v>56</v>
      </c>
      <c r="B85" s="24"/>
      <c r="C85" s="2"/>
      <c r="D85" s="2" t="s">
        <v>57</v>
      </c>
      <c r="E85" s="89">
        <f>E88+E96+E100+E125</f>
        <v>2695186.27</v>
      </c>
      <c r="F85" s="92">
        <v>90</v>
      </c>
      <c r="G85" s="89">
        <f>G88+G96+G100+G125</f>
        <v>3103293.28</v>
      </c>
      <c r="H85" s="89">
        <f>H88+H96+H100+H125</f>
        <v>3108676.28</v>
      </c>
      <c r="I85" s="89">
        <f>I88+I96+I100+I125</f>
        <v>2805058.9800000004</v>
      </c>
      <c r="J85" s="94">
        <f aca="true" t="shared" si="18" ref="J85:J94">(I85/H85)*100</f>
        <v>90.23322878765623</v>
      </c>
      <c r="K85" s="3">
        <f t="shared" si="17"/>
        <v>104.0766276981665</v>
      </c>
      <c r="L85" s="155">
        <f>(I85/$I$732)*100</f>
        <v>9.94987598373526</v>
      </c>
    </row>
    <row r="86" spans="1:12" ht="11.25">
      <c r="A86" s="197"/>
      <c r="B86" s="24"/>
      <c r="C86" s="2"/>
      <c r="D86" s="105" t="s">
        <v>8</v>
      </c>
      <c r="E86" s="91">
        <f>E88+E96+E100-E124+E125</f>
        <v>2690686.31</v>
      </c>
      <c r="F86" s="116">
        <v>90</v>
      </c>
      <c r="G86" s="91">
        <f>G88+G96+G100-G124+G125</f>
        <v>3042293.28</v>
      </c>
      <c r="H86" s="91">
        <f>H88+H96+H100-H124+H125</f>
        <v>3081676.28</v>
      </c>
      <c r="I86" s="91">
        <f>I88+I96+I100-I124+I125</f>
        <v>2779251.4400000004</v>
      </c>
      <c r="J86" s="22">
        <f t="shared" si="18"/>
        <v>90.18635273397375</v>
      </c>
      <c r="K86" s="47">
        <f t="shared" si="17"/>
        <v>103.29154423058704</v>
      </c>
      <c r="L86" s="156">
        <f>(I86/$I$732)*100</f>
        <v>9.858333586845877</v>
      </c>
    </row>
    <row r="87" spans="1:12" ht="11.25">
      <c r="A87" s="197"/>
      <c r="B87" s="24"/>
      <c r="C87" s="2"/>
      <c r="D87" s="105" t="s">
        <v>9</v>
      </c>
      <c r="E87" s="91">
        <f>E124+E137+E138+E123</f>
        <v>4499.96</v>
      </c>
      <c r="F87" s="116">
        <v>41</v>
      </c>
      <c r="G87" s="91">
        <f>G124+G137+G138+G123</f>
        <v>63600</v>
      </c>
      <c r="H87" s="91">
        <f>H124+H137+H138+H123</f>
        <v>48600</v>
      </c>
      <c r="I87" s="91">
        <f>I124+I137+I138+I123</f>
        <v>31632.750000000004</v>
      </c>
      <c r="J87" s="143">
        <f t="shared" si="18"/>
        <v>65.08796296296298</v>
      </c>
      <c r="K87" s="47">
        <f t="shared" si="17"/>
        <v>702.9562484999867</v>
      </c>
      <c r="L87" s="156"/>
    </row>
    <row r="88" spans="1:12" ht="22.5" customHeight="1">
      <c r="A88" s="197"/>
      <c r="B88" s="200">
        <v>75011</v>
      </c>
      <c r="C88" s="2"/>
      <c r="D88" s="2" t="s">
        <v>58</v>
      </c>
      <c r="E88" s="89">
        <f>E89+E90+E91+E92+E95+E93+E94</f>
        <v>161315.74</v>
      </c>
      <c r="F88" s="92">
        <v>91</v>
      </c>
      <c r="G88" s="89">
        <f>G89+G90+G91+G92+G95+G93+G94</f>
        <v>153400</v>
      </c>
      <c r="H88" s="89">
        <f>H89+H90+H91+H92+H95+H93+H94</f>
        <v>177403</v>
      </c>
      <c r="I88" s="89">
        <f>I89+I90+I91+I92+I95+I93+I94</f>
        <v>149658.53</v>
      </c>
      <c r="J88" s="94">
        <f t="shared" si="18"/>
        <v>84.36076616517195</v>
      </c>
      <c r="K88" s="3">
        <f t="shared" si="17"/>
        <v>92.77366858311534</v>
      </c>
      <c r="L88" s="155">
        <f>(I88/$I$732)*100</f>
        <v>0.5308565074835334</v>
      </c>
    </row>
    <row r="89" spans="1:12" ht="20.25" customHeight="1">
      <c r="A89" s="197"/>
      <c r="B89" s="197"/>
      <c r="C89" s="13" t="s">
        <v>39</v>
      </c>
      <c r="D89" s="13" t="s">
        <v>248</v>
      </c>
      <c r="E89" s="82">
        <v>118482.95</v>
      </c>
      <c r="F89" s="96">
        <v>91</v>
      </c>
      <c r="G89" s="82">
        <v>112000</v>
      </c>
      <c r="H89" s="82">
        <v>127895.44</v>
      </c>
      <c r="I89" s="82">
        <v>108128.02</v>
      </c>
      <c r="J89" s="96">
        <f t="shared" si="18"/>
        <v>84.54407756836366</v>
      </c>
      <c r="K89" s="47">
        <f t="shared" si="17"/>
        <v>91.26040497810023</v>
      </c>
      <c r="L89" s="166">
        <f aca="true" t="shared" si="19" ref="L89:L99">(I89/$I$732)*100</f>
        <v>0.38354287629518785</v>
      </c>
    </row>
    <row r="90" spans="1:12" ht="20.25" customHeight="1">
      <c r="A90" s="197"/>
      <c r="B90" s="197"/>
      <c r="C90" s="13">
        <v>4040</v>
      </c>
      <c r="D90" s="13" t="s">
        <v>249</v>
      </c>
      <c r="E90" s="82">
        <v>8657.78</v>
      </c>
      <c r="F90" s="96">
        <v>100</v>
      </c>
      <c r="G90" s="82">
        <v>10000</v>
      </c>
      <c r="H90" s="82">
        <v>10000</v>
      </c>
      <c r="I90" s="82">
        <v>8937.6</v>
      </c>
      <c r="J90" s="95">
        <f t="shared" si="18"/>
        <v>89.376</v>
      </c>
      <c r="K90" s="47">
        <f t="shared" si="17"/>
        <v>103.23200635728789</v>
      </c>
      <c r="L90" s="166">
        <f t="shared" si="19"/>
        <v>0.03170272433709478</v>
      </c>
    </row>
    <row r="91" spans="1:12" ht="21" customHeight="1">
      <c r="A91" s="197"/>
      <c r="B91" s="197"/>
      <c r="C91" s="13">
        <v>4110</v>
      </c>
      <c r="D91" s="13" t="s">
        <v>256</v>
      </c>
      <c r="E91" s="82">
        <v>19505.58</v>
      </c>
      <c r="F91" s="96">
        <v>89</v>
      </c>
      <c r="G91" s="82">
        <v>16000</v>
      </c>
      <c r="H91" s="82">
        <v>23718.12</v>
      </c>
      <c r="I91" s="82">
        <v>20001.54</v>
      </c>
      <c r="J91" s="95">
        <f t="shared" si="18"/>
        <v>84.33020829644171</v>
      </c>
      <c r="K91" s="47">
        <f t="shared" si="17"/>
        <v>102.54265702429765</v>
      </c>
      <c r="L91" s="166">
        <f t="shared" si="19"/>
        <v>0.07094782815715345</v>
      </c>
    </row>
    <row r="92" spans="1:12" ht="21" customHeight="1">
      <c r="A92" s="197"/>
      <c r="B92" s="197"/>
      <c r="C92" s="13">
        <v>4120</v>
      </c>
      <c r="D92" s="13" t="s">
        <v>28</v>
      </c>
      <c r="E92" s="82">
        <v>1529.12</v>
      </c>
      <c r="F92" s="96">
        <v>43</v>
      </c>
      <c r="G92" s="82">
        <v>2700</v>
      </c>
      <c r="H92" s="82">
        <v>3089.44</v>
      </c>
      <c r="I92" s="82">
        <v>2281.72</v>
      </c>
      <c r="J92" s="96">
        <f t="shared" si="18"/>
        <v>73.85545600497177</v>
      </c>
      <c r="K92" s="47">
        <f t="shared" si="17"/>
        <v>149.21785078999685</v>
      </c>
      <c r="L92" s="166">
        <f t="shared" si="19"/>
        <v>0.00809353072127147</v>
      </c>
    </row>
    <row r="93" spans="1:12" ht="20.25" customHeight="1">
      <c r="A93" s="197"/>
      <c r="B93" s="197"/>
      <c r="C93" s="13">
        <v>4210</v>
      </c>
      <c r="D93" s="13" t="s">
        <v>14</v>
      </c>
      <c r="E93" s="82">
        <v>2142.27</v>
      </c>
      <c r="F93" s="96">
        <v>97</v>
      </c>
      <c r="G93" s="82">
        <v>2200</v>
      </c>
      <c r="H93" s="82">
        <v>2200</v>
      </c>
      <c r="I93" s="82">
        <v>1975.74</v>
      </c>
      <c r="J93" s="95">
        <f t="shared" si="18"/>
        <v>89.80636363636364</v>
      </c>
      <c r="K93" s="47">
        <f t="shared" si="17"/>
        <v>92.22647005279447</v>
      </c>
      <c r="L93" s="166">
        <f t="shared" si="19"/>
        <v>0.007008183470033525</v>
      </c>
    </row>
    <row r="94" spans="1:12" ht="23.25" customHeight="1">
      <c r="A94" s="197"/>
      <c r="B94" s="197"/>
      <c r="C94" s="13">
        <v>4300</v>
      </c>
      <c r="D94" s="13" t="s">
        <v>19</v>
      </c>
      <c r="E94" s="82">
        <v>7998.04</v>
      </c>
      <c r="F94" s="96">
        <v>96</v>
      </c>
      <c r="G94" s="82">
        <v>7500</v>
      </c>
      <c r="H94" s="82">
        <v>7500</v>
      </c>
      <c r="I94" s="82">
        <v>5333.91</v>
      </c>
      <c r="J94" s="95">
        <f t="shared" si="18"/>
        <v>71.1188</v>
      </c>
      <c r="K94" s="47">
        <f t="shared" si="17"/>
        <v>66.6902141024551</v>
      </c>
      <c r="L94" s="166">
        <f t="shared" si="19"/>
        <v>0.018920009663542025</v>
      </c>
    </row>
    <row r="95" spans="1:12" ht="11.25">
      <c r="A95" s="197"/>
      <c r="B95" s="197"/>
      <c r="C95" s="13">
        <v>4440</v>
      </c>
      <c r="D95" s="13" t="s">
        <v>61</v>
      </c>
      <c r="E95" s="82">
        <v>3000</v>
      </c>
      <c r="F95" s="96">
        <v>100</v>
      </c>
      <c r="G95" s="82">
        <v>3000</v>
      </c>
      <c r="H95" s="82">
        <v>3000</v>
      </c>
      <c r="I95" s="82">
        <v>3000</v>
      </c>
      <c r="J95" s="96">
        <f>(I95/H95)*100</f>
        <v>100</v>
      </c>
      <c r="K95" s="47">
        <f t="shared" si="17"/>
        <v>100</v>
      </c>
      <c r="L95" s="155">
        <f t="shared" si="19"/>
        <v>0.010641354839250395</v>
      </c>
    </row>
    <row r="96" spans="1:12" ht="11.25">
      <c r="A96" s="197"/>
      <c r="B96" s="200">
        <v>75022</v>
      </c>
      <c r="C96" s="2"/>
      <c r="D96" s="2" t="s">
        <v>62</v>
      </c>
      <c r="E96" s="89">
        <f>E97+E98+E99</f>
        <v>82527.59</v>
      </c>
      <c r="F96" s="92">
        <v>90</v>
      </c>
      <c r="G96" s="89">
        <f>G97+G98+G99</f>
        <v>84000</v>
      </c>
      <c r="H96" s="89">
        <f>H97+H98+H99</f>
        <v>84000</v>
      </c>
      <c r="I96" s="89">
        <f>I97+I98+I99</f>
        <v>78286.06999999999</v>
      </c>
      <c r="J96" s="94">
        <f>(I96/H96)*100</f>
        <v>93.19770238095238</v>
      </c>
      <c r="K96" s="3">
        <f t="shared" si="17"/>
        <v>94.8604824156382</v>
      </c>
      <c r="L96" s="155">
        <f t="shared" si="19"/>
        <v>0.27768994994679835</v>
      </c>
    </row>
    <row r="97" spans="1:12" ht="21" customHeight="1">
      <c r="A97" s="197"/>
      <c r="B97" s="197"/>
      <c r="C97" s="13">
        <v>3030</v>
      </c>
      <c r="D97" s="13" t="s">
        <v>283</v>
      </c>
      <c r="E97" s="82">
        <v>65404.35</v>
      </c>
      <c r="F97" s="96">
        <v>98</v>
      </c>
      <c r="G97" s="82">
        <v>62000</v>
      </c>
      <c r="H97" s="82">
        <v>68600</v>
      </c>
      <c r="I97" s="82">
        <v>67116</v>
      </c>
      <c r="J97" s="95">
        <f aca="true" t="shared" si="20" ref="J97:J136">(I97/H97)*100</f>
        <v>97.83673469387755</v>
      </c>
      <c r="K97" s="47">
        <f t="shared" si="17"/>
        <v>102.61702776650176</v>
      </c>
      <c r="L97" s="156">
        <f t="shared" si="19"/>
        <v>0.23806839046370984</v>
      </c>
    </row>
    <row r="98" spans="1:12" ht="20.25" customHeight="1">
      <c r="A98" s="197"/>
      <c r="B98" s="197"/>
      <c r="C98" s="13">
        <v>4210</v>
      </c>
      <c r="D98" s="13" t="s">
        <v>14</v>
      </c>
      <c r="E98" s="82">
        <v>4521.03</v>
      </c>
      <c r="F98" s="96">
        <v>57</v>
      </c>
      <c r="G98" s="82">
        <v>7000</v>
      </c>
      <c r="H98" s="82">
        <v>6400</v>
      </c>
      <c r="I98" s="82">
        <v>5360.45</v>
      </c>
      <c r="J98" s="95">
        <f t="shared" si="20"/>
        <v>83.75703125</v>
      </c>
      <c r="K98" s="47">
        <f t="shared" si="17"/>
        <v>118.56700796057535</v>
      </c>
      <c r="L98" s="156">
        <f t="shared" si="19"/>
        <v>0.019014150182686592</v>
      </c>
    </row>
    <row r="99" spans="1:12" ht="21.75" customHeight="1">
      <c r="A99" s="197"/>
      <c r="B99" s="197"/>
      <c r="C99" s="13">
        <v>4300</v>
      </c>
      <c r="D99" s="13" t="s">
        <v>19</v>
      </c>
      <c r="E99" s="82">
        <v>12602.21</v>
      </c>
      <c r="F99" s="96">
        <v>76</v>
      </c>
      <c r="G99" s="82">
        <v>15000</v>
      </c>
      <c r="H99" s="82">
        <v>9000</v>
      </c>
      <c r="I99" s="82">
        <v>5809.62</v>
      </c>
      <c r="J99" s="95">
        <f t="shared" si="20"/>
        <v>64.55133333333333</v>
      </c>
      <c r="K99" s="47">
        <f t="shared" si="17"/>
        <v>46.100009442788206</v>
      </c>
      <c r="L99" s="156">
        <f t="shared" si="19"/>
        <v>0.02060740930040196</v>
      </c>
    </row>
    <row r="100" spans="1:12" ht="11.25">
      <c r="A100" s="197"/>
      <c r="B100" s="200">
        <v>75023</v>
      </c>
      <c r="C100" s="2"/>
      <c r="D100" s="2" t="s">
        <v>66</v>
      </c>
      <c r="E100" s="80">
        <f>SUM(E101:E124)</f>
        <v>2338147.29</v>
      </c>
      <c r="F100" s="86">
        <v>90</v>
      </c>
      <c r="G100" s="80">
        <f>SUM(G101:G124)</f>
        <v>2718708</v>
      </c>
      <c r="H100" s="80">
        <f>SUM(H101:H124)</f>
        <v>2693708</v>
      </c>
      <c r="I100" s="80">
        <f>SUM(I101:I124)</f>
        <v>2462793.1100000003</v>
      </c>
      <c r="J100" s="20">
        <f t="shared" si="20"/>
        <v>91.42761984595214</v>
      </c>
      <c r="K100" s="3">
        <f t="shared" si="17"/>
        <v>105.33096527037014</v>
      </c>
      <c r="L100" s="155">
        <f>(I100/$I$732)*100</f>
        <v>8.735818459723678</v>
      </c>
    </row>
    <row r="101" spans="1:12" ht="31.5" customHeight="1">
      <c r="A101" s="197"/>
      <c r="B101" s="197"/>
      <c r="C101" s="13" t="s">
        <v>38</v>
      </c>
      <c r="D101" s="13" t="s">
        <v>250</v>
      </c>
      <c r="E101" s="82">
        <v>6522.5</v>
      </c>
      <c r="F101" s="96">
        <v>75</v>
      </c>
      <c r="G101" s="82">
        <v>11000</v>
      </c>
      <c r="H101" s="82">
        <v>11000</v>
      </c>
      <c r="I101" s="82">
        <v>9451.82</v>
      </c>
      <c r="J101" s="95">
        <f t="shared" si="20"/>
        <v>85.92563636363636</v>
      </c>
      <c r="K101" s="47">
        <f t="shared" si="17"/>
        <v>144.9110003832886</v>
      </c>
      <c r="L101" s="156">
        <f aca="true" t="shared" si="21" ref="L101:L108">(I101/$I$732)*100</f>
        <v>0.03352672349890789</v>
      </c>
    </row>
    <row r="102" spans="1:12" ht="21.75" customHeight="1">
      <c r="A102" s="197"/>
      <c r="B102" s="197"/>
      <c r="C102" s="13" t="s">
        <v>39</v>
      </c>
      <c r="D102" s="13" t="s">
        <v>251</v>
      </c>
      <c r="E102" s="82">
        <v>1511050.38</v>
      </c>
      <c r="F102" s="96">
        <v>93</v>
      </c>
      <c r="G102" s="82">
        <v>1647000</v>
      </c>
      <c r="H102" s="82">
        <v>1667000</v>
      </c>
      <c r="I102" s="82">
        <v>1587697.63</v>
      </c>
      <c r="J102" s="95">
        <f t="shared" si="20"/>
        <v>95.24280923815236</v>
      </c>
      <c r="K102" s="47">
        <f t="shared" si="17"/>
        <v>105.07244834550123</v>
      </c>
      <c r="L102" s="156">
        <f t="shared" si="21"/>
        <v>5.63175128608896</v>
      </c>
    </row>
    <row r="103" spans="1:12" ht="19.5" customHeight="1">
      <c r="A103" s="197"/>
      <c r="B103" s="197"/>
      <c r="C103" s="13" t="s">
        <v>40</v>
      </c>
      <c r="D103" s="13" t="s">
        <v>172</v>
      </c>
      <c r="E103" s="82">
        <v>108394.04</v>
      </c>
      <c r="F103" s="96">
        <v>100</v>
      </c>
      <c r="G103" s="82">
        <v>127500</v>
      </c>
      <c r="H103" s="82">
        <v>127500</v>
      </c>
      <c r="I103" s="82">
        <v>119530.3</v>
      </c>
      <c r="J103" s="95">
        <f t="shared" si="20"/>
        <v>93.74925490196078</v>
      </c>
      <c r="K103" s="47">
        <f t="shared" si="17"/>
        <v>110.27386745618118</v>
      </c>
      <c r="L103" s="156">
        <f t="shared" si="21"/>
        <v>0.42398811211401716</v>
      </c>
    </row>
    <row r="104" spans="1:12" ht="20.25" customHeight="1">
      <c r="A104" s="197"/>
      <c r="B104" s="197"/>
      <c r="C104" s="13" t="s">
        <v>26</v>
      </c>
      <c r="D104" s="13" t="s">
        <v>257</v>
      </c>
      <c r="E104" s="82">
        <v>266321.89</v>
      </c>
      <c r="F104" s="96">
        <v>85</v>
      </c>
      <c r="G104" s="82">
        <v>304000</v>
      </c>
      <c r="H104" s="82">
        <v>343200</v>
      </c>
      <c r="I104" s="82">
        <v>278596.54</v>
      </c>
      <c r="J104" s="95">
        <f t="shared" si="20"/>
        <v>81.17614801864801</v>
      </c>
      <c r="K104" s="47">
        <f t="shared" si="17"/>
        <v>104.60895272258692</v>
      </c>
      <c r="L104" s="156">
        <f t="shared" si="21"/>
        <v>0.9882148797091386</v>
      </c>
    </row>
    <row r="105" spans="1:12" ht="20.25" customHeight="1">
      <c r="A105" s="197"/>
      <c r="B105" s="197"/>
      <c r="C105" s="13" t="s">
        <v>27</v>
      </c>
      <c r="D105" s="13" t="s">
        <v>67</v>
      </c>
      <c r="E105" s="82">
        <v>25441.13</v>
      </c>
      <c r="F105" s="96">
        <v>77</v>
      </c>
      <c r="G105" s="82">
        <v>30000</v>
      </c>
      <c r="H105" s="82">
        <v>30800</v>
      </c>
      <c r="I105" s="82">
        <v>27831.79</v>
      </c>
      <c r="J105" s="95">
        <f t="shared" si="20"/>
        <v>90.36295454545454</v>
      </c>
      <c r="K105" s="47">
        <f t="shared" si="17"/>
        <v>109.39683103698616</v>
      </c>
      <c r="L105" s="156">
        <f t="shared" si="21"/>
        <v>0.09872265106716692</v>
      </c>
    </row>
    <row r="106" spans="1:12" ht="31.5" customHeight="1">
      <c r="A106" s="197"/>
      <c r="B106" s="197"/>
      <c r="C106" s="13" t="s">
        <v>68</v>
      </c>
      <c r="D106" s="13" t="s">
        <v>173</v>
      </c>
      <c r="E106" s="82">
        <v>22189</v>
      </c>
      <c r="F106" s="96">
        <v>89</v>
      </c>
      <c r="G106" s="82">
        <v>23000</v>
      </c>
      <c r="H106" s="82">
        <v>26000</v>
      </c>
      <c r="I106" s="82">
        <v>23457</v>
      </c>
      <c r="J106" s="95">
        <f t="shared" si="20"/>
        <v>90.21923076923078</v>
      </c>
      <c r="K106" s="47">
        <f t="shared" si="17"/>
        <v>105.71454324214702</v>
      </c>
      <c r="L106" s="156">
        <f t="shared" si="21"/>
        <v>0.08320475348809885</v>
      </c>
    </row>
    <row r="107" spans="1:12" ht="19.5" customHeight="1">
      <c r="A107" s="197"/>
      <c r="B107" s="197"/>
      <c r="C107" s="13" t="s">
        <v>29</v>
      </c>
      <c r="D107" s="13" t="s">
        <v>30</v>
      </c>
      <c r="E107" s="82">
        <v>15038.12</v>
      </c>
      <c r="F107" s="96">
        <v>94</v>
      </c>
      <c r="G107" s="82">
        <v>15000</v>
      </c>
      <c r="H107" s="82">
        <v>22212</v>
      </c>
      <c r="I107" s="82">
        <v>19617.5</v>
      </c>
      <c r="J107" s="95">
        <f t="shared" si="20"/>
        <v>88.31937691338015</v>
      </c>
      <c r="K107" s="47">
        <f t="shared" si="17"/>
        <v>130.45181179562337</v>
      </c>
      <c r="L107" s="156">
        <f t="shared" si="21"/>
        <v>0.0695855928529982</v>
      </c>
    </row>
    <row r="108" spans="1:12" ht="19.5" customHeight="1">
      <c r="A108" s="197"/>
      <c r="B108" s="197"/>
      <c r="C108" s="13" t="s">
        <v>31</v>
      </c>
      <c r="D108" s="13" t="s">
        <v>14</v>
      </c>
      <c r="E108" s="82">
        <v>88111.47</v>
      </c>
      <c r="F108" s="96">
        <v>67</v>
      </c>
      <c r="G108" s="82">
        <v>185000</v>
      </c>
      <c r="H108" s="82">
        <v>113792</v>
      </c>
      <c r="I108" s="82">
        <v>99420.65</v>
      </c>
      <c r="J108" s="95">
        <f t="shared" si="20"/>
        <v>87.3705093503937</v>
      </c>
      <c r="K108" s="47">
        <f t="shared" si="17"/>
        <v>112.83508265155488</v>
      </c>
      <c r="L108" s="156">
        <f t="shared" si="21"/>
        <v>0.35265680499963986</v>
      </c>
    </row>
    <row r="109" spans="1:12" ht="15.75" customHeight="1">
      <c r="A109" s="197"/>
      <c r="B109" s="197"/>
      <c r="C109" s="13" t="s">
        <v>32</v>
      </c>
      <c r="D109" s="13" t="s">
        <v>15</v>
      </c>
      <c r="E109" s="82">
        <v>36312.94</v>
      </c>
      <c r="F109" s="96">
        <v>84</v>
      </c>
      <c r="G109" s="82">
        <v>35000</v>
      </c>
      <c r="H109" s="82">
        <v>34300</v>
      </c>
      <c r="I109" s="82">
        <v>27116.84</v>
      </c>
      <c r="J109" s="95">
        <f t="shared" si="20"/>
        <v>79.05784256559767</v>
      </c>
      <c r="K109" s="47">
        <f t="shared" si="17"/>
        <v>74.67541873502944</v>
      </c>
      <c r="L109" s="156">
        <f>(I109/$I$732)*100</f>
        <v>0.09618663885305956</v>
      </c>
    </row>
    <row r="110" spans="1:12" ht="18.75" customHeight="1">
      <c r="A110" s="197"/>
      <c r="B110" s="197"/>
      <c r="C110" s="13" t="s">
        <v>16</v>
      </c>
      <c r="D110" s="13" t="s">
        <v>17</v>
      </c>
      <c r="E110" s="82">
        <v>4060.97</v>
      </c>
      <c r="F110" s="96">
        <v>41</v>
      </c>
      <c r="G110" s="82">
        <v>20000</v>
      </c>
      <c r="H110" s="82">
        <v>20000</v>
      </c>
      <c r="I110" s="82">
        <v>824.1</v>
      </c>
      <c r="J110" s="95">
        <f t="shared" si="20"/>
        <v>4.1205</v>
      </c>
      <c r="K110" s="47">
        <f t="shared" si="17"/>
        <v>20.293181185775815</v>
      </c>
      <c r="L110" s="156">
        <f>(I110/$I$732)*100</f>
        <v>0.0029231801743420834</v>
      </c>
    </row>
    <row r="111" spans="1:12" ht="21" customHeight="1">
      <c r="A111" s="197"/>
      <c r="B111" s="197"/>
      <c r="C111" s="13" t="s">
        <v>69</v>
      </c>
      <c r="D111" s="13" t="s">
        <v>70</v>
      </c>
      <c r="E111" s="82">
        <v>1485</v>
      </c>
      <c r="F111" s="96">
        <v>46</v>
      </c>
      <c r="G111" s="82">
        <v>2000</v>
      </c>
      <c r="H111" s="82">
        <v>2000</v>
      </c>
      <c r="I111" s="82">
        <v>790</v>
      </c>
      <c r="J111" s="95">
        <f>(I111/H111)*100</f>
        <v>39.5</v>
      </c>
      <c r="K111" s="47">
        <f t="shared" si="17"/>
        <v>53.198653198653204</v>
      </c>
      <c r="L111" s="156">
        <f>(I111/$I$732)*100</f>
        <v>0.002802223441002604</v>
      </c>
    </row>
    <row r="112" spans="1:12" ht="19.5" customHeight="1">
      <c r="A112" s="197"/>
      <c r="B112" s="197"/>
      <c r="C112" s="13" t="s">
        <v>18</v>
      </c>
      <c r="D112" s="13" t="s">
        <v>19</v>
      </c>
      <c r="E112" s="82">
        <v>134736.1</v>
      </c>
      <c r="F112" s="96">
        <v>92</v>
      </c>
      <c r="G112" s="82">
        <v>138000</v>
      </c>
      <c r="H112" s="82">
        <v>136500</v>
      </c>
      <c r="I112" s="82">
        <v>128409.94</v>
      </c>
      <c r="J112" s="96">
        <f t="shared" si="20"/>
        <v>94.07321611721612</v>
      </c>
      <c r="K112" s="47">
        <f t="shared" si="17"/>
        <v>95.30477726459353</v>
      </c>
      <c r="L112" s="156">
        <f>(I112/$I$732)*100</f>
        <v>0.45548524547561764</v>
      </c>
    </row>
    <row r="113" spans="1:12" ht="43.5" customHeight="1">
      <c r="A113" s="197"/>
      <c r="B113" s="197"/>
      <c r="C113" s="13">
        <v>4360</v>
      </c>
      <c r="D113" s="13" t="s">
        <v>252</v>
      </c>
      <c r="E113" s="82">
        <v>23122.6</v>
      </c>
      <c r="F113" s="96">
        <v>95</v>
      </c>
      <c r="G113" s="82">
        <v>23000</v>
      </c>
      <c r="H113" s="82">
        <v>23000</v>
      </c>
      <c r="I113" s="82">
        <v>18722.14</v>
      </c>
      <c r="J113" s="95">
        <f t="shared" si="20"/>
        <v>81.40060869565218</v>
      </c>
      <c r="K113" s="47">
        <f t="shared" si="17"/>
        <v>80.96900867549496</v>
      </c>
      <c r="L113" s="156">
        <f>(I113/$I$732)*100</f>
        <v>0.06640964503004113</v>
      </c>
    </row>
    <row r="114" spans="1:12" ht="32.25" customHeight="1">
      <c r="A114" s="197"/>
      <c r="B114" s="197"/>
      <c r="C114" s="13">
        <v>4380</v>
      </c>
      <c r="D114" s="13" t="s">
        <v>203</v>
      </c>
      <c r="E114" s="82"/>
      <c r="F114" s="96"/>
      <c r="G114" s="82">
        <v>200</v>
      </c>
      <c r="H114" s="82">
        <v>200</v>
      </c>
      <c r="I114" s="82">
        <v>53.51</v>
      </c>
      <c r="J114" s="95">
        <f t="shared" si="20"/>
        <v>26.755000000000003</v>
      </c>
      <c r="K114" s="47"/>
      <c r="L114" s="156"/>
    </row>
    <row r="115" spans="1:12" ht="20.25" customHeight="1">
      <c r="A115" s="197"/>
      <c r="B115" s="197"/>
      <c r="C115" s="13" t="s">
        <v>72</v>
      </c>
      <c r="D115" s="13" t="s">
        <v>64</v>
      </c>
      <c r="E115" s="82">
        <v>17417.82</v>
      </c>
      <c r="F115" s="96">
        <v>92</v>
      </c>
      <c r="G115" s="82">
        <v>17000</v>
      </c>
      <c r="H115" s="82">
        <v>17000</v>
      </c>
      <c r="I115" s="82">
        <v>13570.87</v>
      </c>
      <c r="J115" s="95">
        <f t="shared" si="20"/>
        <v>79.82864705882353</v>
      </c>
      <c r="K115" s="47">
        <f t="shared" si="17"/>
        <v>77.91371135997503</v>
      </c>
      <c r="L115" s="156">
        <f aca="true" t="shared" si="22" ref="L115:L125">(I115/$I$732)*100</f>
        <v>0.04813748104911267</v>
      </c>
    </row>
    <row r="116" spans="1:12" ht="24.75" customHeight="1">
      <c r="A116" s="197"/>
      <c r="B116" s="197"/>
      <c r="C116" s="13" t="s">
        <v>73</v>
      </c>
      <c r="D116" s="13" t="s">
        <v>65</v>
      </c>
      <c r="E116" s="82"/>
      <c r="F116" s="96"/>
      <c r="G116" s="82">
        <v>200</v>
      </c>
      <c r="H116" s="82">
        <v>200</v>
      </c>
      <c r="I116" s="82"/>
      <c r="J116" s="95">
        <f t="shared" si="20"/>
        <v>0</v>
      </c>
      <c r="K116" s="47"/>
      <c r="L116" s="156">
        <f t="shared" si="22"/>
        <v>0</v>
      </c>
    </row>
    <row r="117" spans="1:12" ht="14.25" customHeight="1">
      <c r="A117" s="197"/>
      <c r="B117" s="197"/>
      <c r="C117" s="13" t="s">
        <v>50</v>
      </c>
      <c r="D117" s="13" t="s">
        <v>74</v>
      </c>
      <c r="E117" s="82">
        <v>12796.14</v>
      </c>
      <c r="F117" s="96">
        <v>96</v>
      </c>
      <c r="G117" s="82">
        <v>13400</v>
      </c>
      <c r="H117" s="82">
        <v>14100</v>
      </c>
      <c r="I117" s="82">
        <v>13691.4</v>
      </c>
      <c r="J117" s="95">
        <f t="shared" si="20"/>
        <v>97.10212765957446</v>
      </c>
      <c r="K117" s="47">
        <f t="shared" si="17"/>
        <v>106.99632858033752</v>
      </c>
      <c r="L117" s="156">
        <f t="shared" si="22"/>
        <v>0.04856501521537095</v>
      </c>
    </row>
    <row r="118" spans="1:12" ht="14.25" customHeight="1">
      <c r="A118" s="197"/>
      <c r="B118" s="197"/>
      <c r="C118" s="13" t="s">
        <v>42</v>
      </c>
      <c r="D118" s="13" t="s">
        <v>61</v>
      </c>
      <c r="E118" s="82">
        <v>40550.23</v>
      </c>
      <c r="F118" s="96">
        <v>100</v>
      </c>
      <c r="G118" s="82">
        <v>43000</v>
      </c>
      <c r="H118" s="82">
        <v>43000</v>
      </c>
      <c r="I118" s="82">
        <v>43000</v>
      </c>
      <c r="J118" s="96">
        <f t="shared" si="20"/>
        <v>100</v>
      </c>
      <c r="K118" s="47">
        <f t="shared" si="17"/>
        <v>106.04132208374651</v>
      </c>
      <c r="L118" s="156">
        <f t="shared" si="22"/>
        <v>0.15252608602925566</v>
      </c>
    </row>
    <row r="119" spans="1:12" ht="32.25" customHeight="1">
      <c r="A119" s="197"/>
      <c r="B119" s="197"/>
      <c r="C119" s="13">
        <v>4520</v>
      </c>
      <c r="D119" s="13" t="s">
        <v>243</v>
      </c>
      <c r="E119" s="82">
        <v>2808</v>
      </c>
      <c r="F119" s="96">
        <v>100</v>
      </c>
      <c r="G119" s="82">
        <v>2808</v>
      </c>
      <c r="H119" s="82">
        <v>3804</v>
      </c>
      <c r="I119" s="82">
        <v>3638</v>
      </c>
      <c r="J119" s="96">
        <f t="shared" si="20"/>
        <v>95.63617245005258</v>
      </c>
      <c r="K119" s="47">
        <f t="shared" si="17"/>
        <v>129.55840455840456</v>
      </c>
      <c r="L119" s="156">
        <f t="shared" si="22"/>
        <v>0.012904416301730979</v>
      </c>
    </row>
    <row r="120" spans="1:12" ht="21.75" customHeight="1">
      <c r="A120" s="197"/>
      <c r="B120" s="197"/>
      <c r="C120" s="13" t="s">
        <v>75</v>
      </c>
      <c r="D120" s="13" t="s">
        <v>76</v>
      </c>
      <c r="E120" s="82"/>
      <c r="F120" s="96"/>
      <c r="G120" s="82">
        <v>300</v>
      </c>
      <c r="H120" s="82">
        <v>300</v>
      </c>
      <c r="I120" s="82"/>
      <c r="J120" s="95">
        <f t="shared" si="20"/>
        <v>0</v>
      </c>
      <c r="K120" s="47"/>
      <c r="L120" s="156">
        <f t="shared" si="22"/>
        <v>0</v>
      </c>
    </row>
    <row r="121" spans="1:12" ht="31.5" customHeight="1">
      <c r="A121" s="197"/>
      <c r="B121" s="197"/>
      <c r="C121" s="13">
        <v>4610</v>
      </c>
      <c r="D121" s="13" t="s">
        <v>176</v>
      </c>
      <c r="E121" s="82"/>
      <c r="F121" s="96"/>
      <c r="G121" s="82">
        <v>300</v>
      </c>
      <c r="H121" s="82">
        <v>1800</v>
      </c>
      <c r="I121" s="82">
        <v>1284.6</v>
      </c>
      <c r="J121" s="95">
        <f t="shared" si="20"/>
        <v>71.36666666666667</v>
      </c>
      <c r="K121" s="47"/>
      <c r="L121" s="156">
        <f t="shared" si="22"/>
        <v>0.004556628142167019</v>
      </c>
    </row>
    <row r="122" spans="1:12" ht="21.75" customHeight="1">
      <c r="A122" s="197"/>
      <c r="B122" s="197"/>
      <c r="C122" s="13">
        <v>4700</v>
      </c>
      <c r="D122" s="13" t="s">
        <v>139</v>
      </c>
      <c r="E122" s="82">
        <v>17289</v>
      </c>
      <c r="F122" s="96">
        <v>100</v>
      </c>
      <c r="G122" s="82">
        <v>20000</v>
      </c>
      <c r="H122" s="82">
        <v>20000</v>
      </c>
      <c r="I122" s="82">
        <v>17035.74</v>
      </c>
      <c r="J122" s="95">
        <f t="shared" si="20"/>
        <v>85.1787</v>
      </c>
      <c r="K122" s="47">
        <f t="shared" si="17"/>
        <v>98.53513794898491</v>
      </c>
      <c r="L122" s="156">
        <f t="shared" si="22"/>
        <v>0.060427784763070515</v>
      </c>
    </row>
    <row r="123" spans="1:12" ht="21.75" customHeight="1">
      <c r="A123" s="197"/>
      <c r="B123" s="197"/>
      <c r="C123" s="13">
        <v>6050</v>
      </c>
      <c r="D123" s="13" t="s">
        <v>246</v>
      </c>
      <c r="E123" s="82"/>
      <c r="F123" s="96"/>
      <c r="G123" s="82"/>
      <c r="H123" s="82">
        <v>9000</v>
      </c>
      <c r="I123" s="82">
        <v>3245.2</v>
      </c>
      <c r="J123" s="95">
        <f t="shared" si="20"/>
        <v>36.05777777777778</v>
      </c>
      <c r="K123" s="47"/>
      <c r="L123" s="156">
        <f t="shared" si="22"/>
        <v>0.011511108241445127</v>
      </c>
    </row>
    <row r="124" spans="1:12" ht="33" customHeight="1">
      <c r="A124" s="197"/>
      <c r="B124" s="197"/>
      <c r="C124" s="13" t="s">
        <v>51</v>
      </c>
      <c r="D124" s="13" t="s">
        <v>245</v>
      </c>
      <c r="E124" s="82">
        <v>4499.96</v>
      </c>
      <c r="F124" s="96">
        <v>41</v>
      </c>
      <c r="G124" s="82">
        <v>61000</v>
      </c>
      <c r="H124" s="82">
        <v>27000</v>
      </c>
      <c r="I124" s="82">
        <v>25807.54</v>
      </c>
      <c r="J124" s="96">
        <f t="shared" si="20"/>
        <v>95.58348148148148</v>
      </c>
      <c r="K124" s="47">
        <f t="shared" si="17"/>
        <v>573.505986719882</v>
      </c>
      <c r="L124" s="156">
        <f t="shared" si="22"/>
        <v>0.0915423968893827</v>
      </c>
    </row>
    <row r="125" spans="1:12" ht="21">
      <c r="A125" s="197"/>
      <c r="B125" s="203">
        <v>75095</v>
      </c>
      <c r="C125" s="13"/>
      <c r="D125" s="2" t="s">
        <v>25</v>
      </c>
      <c r="E125" s="89">
        <f>SUM(E126:E138)</f>
        <v>113195.65000000002</v>
      </c>
      <c r="F125" s="92">
        <v>83</v>
      </c>
      <c r="G125" s="89">
        <f>SUM(G126:G138)</f>
        <v>147185.28</v>
      </c>
      <c r="H125" s="89">
        <f>SUM(H126:H138)</f>
        <v>153565.28</v>
      </c>
      <c r="I125" s="89">
        <f>SUM(I126:I138)</f>
        <v>114321.26999999999</v>
      </c>
      <c r="J125" s="94">
        <f>(I125/H125)*100</f>
        <v>74.44473776884982</v>
      </c>
      <c r="K125" s="3">
        <f t="shared" si="17"/>
        <v>100.99440217004802</v>
      </c>
      <c r="L125" s="155">
        <f t="shared" si="22"/>
        <v>0.4055110665812503</v>
      </c>
    </row>
    <row r="126" spans="1:12" ht="78.75">
      <c r="A126" s="197"/>
      <c r="B126" s="204"/>
      <c r="C126" s="13">
        <v>2820</v>
      </c>
      <c r="D126" s="13" t="s">
        <v>348</v>
      </c>
      <c r="E126" s="15"/>
      <c r="F126" s="47"/>
      <c r="G126" s="15"/>
      <c r="H126" s="15">
        <v>10000</v>
      </c>
      <c r="I126" s="15">
        <v>10000</v>
      </c>
      <c r="J126" s="22">
        <f>(I126/H126)*100</f>
        <v>100</v>
      </c>
      <c r="K126" s="47"/>
      <c r="L126" s="156"/>
    </row>
    <row r="127" spans="1:12" ht="93.75" customHeight="1">
      <c r="A127" s="197"/>
      <c r="B127" s="204"/>
      <c r="C127" s="13">
        <v>2830</v>
      </c>
      <c r="D127" s="13" t="s">
        <v>272</v>
      </c>
      <c r="E127" s="15">
        <v>5000</v>
      </c>
      <c r="F127" s="47">
        <v>100</v>
      </c>
      <c r="G127" s="15">
        <v>10000</v>
      </c>
      <c r="H127" s="15"/>
      <c r="I127" s="15"/>
      <c r="J127" s="95"/>
      <c r="K127" s="47"/>
      <c r="L127" s="155">
        <f aca="true" t="shared" si="23" ref="L127:L136">(I127/$I$732)*100</f>
        <v>0</v>
      </c>
    </row>
    <row r="128" spans="1:12" ht="77.25" customHeight="1">
      <c r="A128" s="197"/>
      <c r="B128" s="197"/>
      <c r="C128" s="13" t="s">
        <v>77</v>
      </c>
      <c r="D128" s="13" t="s">
        <v>253</v>
      </c>
      <c r="E128" s="82">
        <v>4029</v>
      </c>
      <c r="F128" s="96">
        <v>81</v>
      </c>
      <c r="G128" s="82">
        <v>4300</v>
      </c>
      <c r="H128" s="82">
        <v>5300</v>
      </c>
      <c r="I128" s="82">
        <v>5176.95</v>
      </c>
      <c r="J128" s="95">
        <f t="shared" si="20"/>
        <v>97.67830188679245</v>
      </c>
      <c r="K128" s="47">
        <f t="shared" si="17"/>
        <v>128.4921816827997</v>
      </c>
      <c r="L128" s="155">
        <f t="shared" si="23"/>
        <v>0.018363253978352444</v>
      </c>
    </row>
    <row r="129" spans="1:12" ht="22.5">
      <c r="A129" s="197"/>
      <c r="B129" s="197"/>
      <c r="C129" s="13">
        <v>4100</v>
      </c>
      <c r="D129" s="13" t="s">
        <v>254</v>
      </c>
      <c r="E129" s="82">
        <v>41560.66</v>
      </c>
      <c r="F129" s="96">
        <v>88</v>
      </c>
      <c r="G129" s="82">
        <v>47000</v>
      </c>
      <c r="H129" s="82">
        <v>47000</v>
      </c>
      <c r="I129" s="82">
        <v>31700.64</v>
      </c>
      <c r="J129" s="95">
        <f t="shared" si="20"/>
        <v>67.44817021276596</v>
      </c>
      <c r="K129" s="47">
        <f t="shared" si="17"/>
        <v>76.27559331348442</v>
      </c>
      <c r="L129" s="156">
        <f t="shared" si="23"/>
        <v>0.1124459196237782</v>
      </c>
    </row>
    <row r="130" spans="1:12" ht="23.25" customHeight="1">
      <c r="A130" s="197"/>
      <c r="B130" s="197"/>
      <c r="C130" s="13" t="s">
        <v>26</v>
      </c>
      <c r="D130" s="13" t="s">
        <v>255</v>
      </c>
      <c r="E130" s="82">
        <v>703.65</v>
      </c>
      <c r="F130" s="96">
        <v>70</v>
      </c>
      <c r="G130" s="82">
        <v>500</v>
      </c>
      <c r="H130" s="82">
        <v>600</v>
      </c>
      <c r="I130" s="82">
        <v>528.39</v>
      </c>
      <c r="J130" s="95">
        <f t="shared" si="20"/>
        <v>88.065</v>
      </c>
      <c r="K130" s="47">
        <f t="shared" si="17"/>
        <v>75.09273076103177</v>
      </c>
      <c r="L130" s="156">
        <f t="shared" si="23"/>
        <v>0.0018742618278371722</v>
      </c>
    </row>
    <row r="131" spans="1:12" ht="24" customHeight="1">
      <c r="A131" s="197"/>
      <c r="B131" s="197"/>
      <c r="C131" s="13" t="s">
        <v>27</v>
      </c>
      <c r="D131" s="13" t="s">
        <v>67</v>
      </c>
      <c r="E131" s="82">
        <v>14.7</v>
      </c>
      <c r="F131" s="96">
        <v>15</v>
      </c>
      <c r="G131" s="82">
        <v>300</v>
      </c>
      <c r="H131" s="82">
        <v>200</v>
      </c>
      <c r="I131" s="82">
        <v>75.72</v>
      </c>
      <c r="J131" s="95">
        <f t="shared" si="20"/>
        <v>37.86</v>
      </c>
      <c r="K131" s="47">
        <f t="shared" si="17"/>
        <v>515.1020408163266</v>
      </c>
      <c r="L131" s="156">
        <f t="shared" si="23"/>
        <v>0.00026858779614268</v>
      </c>
    </row>
    <row r="132" spans="1:12" ht="22.5">
      <c r="A132" s="197"/>
      <c r="B132" s="197"/>
      <c r="C132" s="13" t="s">
        <v>29</v>
      </c>
      <c r="D132" s="13" t="s">
        <v>30</v>
      </c>
      <c r="E132" s="82">
        <v>4096.5</v>
      </c>
      <c r="F132" s="96">
        <v>41</v>
      </c>
      <c r="G132" s="82">
        <v>5000</v>
      </c>
      <c r="H132" s="82">
        <v>5000</v>
      </c>
      <c r="I132" s="82">
        <v>3090</v>
      </c>
      <c r="J132" s="95">
        <f t="shared" si="20"/>
        <v>61.8</v>
      </c>
      <c r="K132" s="47">
        <f t="shared" si="17"/>
        <v>75.43024533138045</v>
      </c>
      <c r="L132" s="156">
        <f t="shared" si="23"/>
        <v>0.010960595484427906</v>
      </c>
    </row>
    <row r="133" spans="1:12" ht="22.5">
      <c r="A133" s="197"/>
      <c r="B133" s="197"/>
      <c r="C133" s="13" t="s">
        <v>31</v>
      </c>
      <c r="D133" s="13" t="s">
        <v>14</v>
      </c>
      <c r="E133" s="82">
        <v>9574.98</v>
      </c>
      <c r="F133" s="96">
        <v>64</v>
      </c>
      <c r="G133" s="82">
        <v>25245.98</v>
      </c>
      <c r="H133" s="82">
        <v>20065.28</v>
      </c>
      <c r="I133" s="82">
        <v>13079.78</v>
      </c>
      <c r="J133" s="95">
        <f t="shared" si="20"/>
        <v>65.18613246363869</v>
      </c>
      <c r="K133" s="47">
        <f>(I133/E133)*100</f>
        <v>136.6037318093615</v>
      </c>
      <c r="L133" s="156">
        <f t="shared" si="23"/>
        <v>0.04639552673311018</v>
      </c>
    </row>
    <row r="134" spans="1:12" ht="20.25" customHeight="1">
      <c r="A134" s="197"/>
      <c r="B134" s="197"/>
      <c r="C134" s="13" t="s">
        <v>18</v>
      </c>
      <c r="D134" s="13" t="s">
        <v>19</v>
      </c>
      <c r="E134" s="82">
        <v>31739.15</v>
      </c>
      <c r="F134" s="96">
        <v>89</v>
      </c>
      <c r="G134" s="82">
        <v>35939.3</v>
      </c>
      <c r="H134" s="82">
        <v>34000</v>
      </c>
      <c r="I134" s="82">
        <v>32095.17</v>
      </c>
      <c r="J134" s="95">
        <f t="shared" si="20"/>
        <v>94.39755882352941</v>
      </c>
      <c r="K134" s="47">
        <f>(I134/E134)*100</f>
        <v>101.12170615785236</v>
      </c>
      <c r="L134" s="156">
        <f t="shared" si="23"/>
        <v>0.11384536419868803</v>
      </c>
    </row>
    <row r="135" spans="1:12" ht="13.5" customHeight="1">
      <c r="A135" s="197"/>
      <c r="B135" s="197"/>
      <c r="C135" s="13">
        <v>4430</v>
      </c>
      <c r="D135" s="13" t="s">
        <v>33</v>
      </c>
      <c r="E135" s="82">
        <v>16318.05</v>
      </c>
      <c r="F135" s="96">
        <v>100</v>
      </c>
      <c r="G135" s="82">
        <v>16000</v>
      </c>
      <c r="H135" s="82">
        <v>16000</v>
      </c>
      <c r="I135" s="82">
        <v>15152.51</v>
      </c>
      <c r="J135" s="96">
        <f t="shared" si="20"/>
        <v>94.7031875</v>
      </c>
      <c r="K135" s="47">
        <f aca="true" t="shared" si="24" ref="K135:K144">(I135/E135)*100</f>
        <v>92.85735734355515</v>
      </c>
      <c r="L135" s="156">
        <f t="shared" si="23"/>
        <v>0.053747745205096675</v>
      </c>
    </row>
    <row r="136" spans="1:12" ht="32.25" customHeight="1">
      <c r="A136" s="198"/>
      <c r="B136" s="199"/>
      <c r="C136" s="13">
        <v>4610</v>
      </c>
      <c r="D136" s="13" t="s">
        <v>176</v>
      </c>
      <c r="E136" s="82">
        <v>158.96</v>
      </c>
      <c r="F136" s="96">
        <v>16</v>
      </c>
      <c r="G136" s="82">
        <v>300</v>
      </c>
      <c r="H136" s="82">
        <v>2800</v>
      </c>
      <c r="I136" s="82">
        <v>842.1</v>
      </c>
      <c r="J136" s="96">
        <f t="shared" si="20"/>
        <v>30.075000000000003</v>
      </c>
      <c r="K136" s="47">
        <f t="shared" si="24"/>
        <v>529.7559134373427</v>
      </c>
      <c r="L136" s="156">
        <f t="shared" si="23"/>
        <v>0.002987028303377586</v>
      </c>
    </row>
    <row r="137" spans="1:12" ht="32.25" customHeight="1">
      <c r="A137" s="198"/>
      <c r="B137" s="186"/>
      <c r="C137" s="13">
        <v>6050</v>
      </c>
      <c r="D137" s="13" t="s">
        <v>246</v>
      </c>
      <c r="E137" s="82"/>
      <c r="F137" s="96"/>
      <c r="G137" s="82">
        <v>400</v>
      </c>
      <c r="H137" s="82">
        <v>5000</v>
      </c>
      <c r="I137" s="82"/>
      <c r="J137" s="96"/>
      <c r="K137" s="47"/>
      <c r="L137" s="156"/>
    </row>
    <row r="138" spans="1:12" ht="32.25" customHeight="1">
      <c r="A138" s="199"/>
      <c r="B138" s="186"/>
      <c r="C138" s="13">
        <v>6060</v>
      </c>
      <c r="D138" s="13" t="s">
        <v>245</v>
      </c>
      <c r="E138" s="82"/>
      <c r="F138" s="96"/>
      <c r="G138" s="82">
        <v>2200</v>
      </c>
      <c r="H138" s="82">
        <v>7600</v>
      </c>
      <c r="I138" s="82">
        <v>2580.01</v>
      </c>
      <c r="J138" s="96"/>
      <c r="K138" s="47"/>
      <c r="L138" s="156"/>
    </row>
    <row r="139" spans="1:12" ht="42" customHeight="1">
      <c r="A139" s="196" t="s">
        <v>78</v>
      </c>
      <c r="B139" s="2"/>
      <c r="C139" s="2"/>
      <c r="D139" s="2" t="s">
        <v>79</v>
      </c>
      <c r="E139" s="89">
        <f>E140+E163+E145+E154+E171</f>
        <v>83069</v>
      </c>
      <c r="F139" s="92">
        <v>99</v>
      </c>
      <c r="G139" s="89">
        <f>G140+G163+G145+G154+G171</f>
        <v>1600</v>
      </c>
      <c r="H139" s="89">
        <f>H140+H163+H145+H154+H171</f>
        <v>9216</v>
      </c>
      <c r="I139" s="89">
        <f>I140+I163+I145+I154+I171</f>
        <v>7362.55</v>
      </c>
      <c r="J139" s="92">
        <f aca="true" t="shared" si="25" ref="J139:J144">(I139/H139)*100</f>
        <v>79.88878038194444</v>
      </c>
      <c r="K139" s="3">
        <f t="shared" si="24"/>
        <v>8.863173987889587</v>
      </c>
      <c r="L139" s="155">
        <f>(I139/$I$732)*100</f>
        <v>0.026115835690574334</v>
      </c>
    </row>
    <row r="140" spans="1:12" ht="35.25" customHeight="1">
      <c r="A140" s="197"/>
      <c r="B140" s="203">
        <v>75101</v>
      </c>
      <c r="C140" s="2"/>
      <c r="D140" s="2" t="s">
        <v>278</v>
      </c>
      <c r="E140" s="89">
        <f>E141+E142+E144+E143</f>
        <v>1350</v>
      </c>
      <c r="F140" s="92">
        <v>100</v>
      </c>
      <c r="G140" s="89">
        <f>G141+G142+G144+G143</f>
        <v>1600</v>
      </c>
      <c r="H140" s="89">
        <f>H141+H142+H144+H143</f>
        <v>9216</v>
      </c>
      <c r="I140" s="89">
        <f>I141+I142+I144+I143</f>
        <v>7362.55</v>
      </c>
      <c r="J140" s="92">
        <f t="shared" si="25"/>
        <v>79.88878038194444</v>
      </c>
      <c r="K140" s="3">
        <f t="shared" si="24"/>
        <v>545.3740740740741</v>
      </c>
      <c r="L140" s="155"/>
    </row>
    <row r="141" spans="1:12" ht="21.75" customHeight="1">
      <c r="A141" s="197"/>
      <c r="B141" s="214"/>
      <c r="C141" s="13">
        <v>4110</v>
      </c>
      <c r="D141" s="13" t="s">
        <v>256</v>
      </c>
      <c r="E141" s="82">
        <v>186.17</v>
      </c>
      <c r="F141" s="96">
        <v>100</v>
      </c>
      <c r="G141" s="82">
        <v>214.55</v>
      </c>
      <c r="H141" s="82">
        <v>214.53</v>
      </c>
      <c r="I141" s="82">
        <v>214.53</v>
      </c>
      <c r="J141" s="47">
        <f t="shared" si="25"/>
        <v>100</v>
      </c>
      <c r="K141" s="47">
        <f t="shared" si="24"/>
        <v>115.23338883815867</v>
      </c>
      <c r="L141" s="156"/>
    </row>
    <row r="142" spans="1:12" ht="12.75" customHeight="1">
      <c r="A142" s="197"/>
      <c r="B142" s="214"/>
      <c r="C142" s="24">
        <v>4120</v>
      </c>
      <c r="D142" s="13" t="s">
        <v>41</v>
      </c>
      <c r="E142" s="82">
        <v>26.63</v>
      </c>
      <c r="F142" s="96">
        <v>100</v>
      </c>
      <c r="G142" s="82">
        <v>30.74</v>
      </c>
      <c r="H142" s="82">
        <v>30.75</v>
      </c>
      <c r="I142" s="82">
        <v>30.75</v>
      </c>
      <c r="J142" s="47">
        <f t="shared" si="25"/>
        <v>100</v>
      </c>
      <c r="K142" s="47">
        <f t="shared" si="24"/>
        <v>115.47127300037552</v>
      </c>
      <c r="L142" s="156"/>
    </row>
    <row r="143" spans="1:12" ht="20.25" customHeight="1">
      <c r="A143" s="197"/>
      <c r="B143" s="214"/>
      <c r="C143" s="13">
        <v>4170</v>
      </c>
      <c r="D143" s="13" t="s">
        <v>287</v>
      </c>
      <c r="E143" s="82">
        <v>1087.2</v>
      </c>
      <c r="F143" s="96">
        <v>100</v>
      </c>
      <c r="G143" s="82">
        <v>1254.71</v>
      </c>
      <c r="H143" s="82">
        <v>1254.72</v>
      </c>
      <c r="I143" s="82">
        <v>1254.72</v>
      </c>
      <c r="J143" s="47">
        <f t="shared" si="25"/>
        <v>100</v>
      </c>
      <c r="K143" s="47">
        <f t="shared" si="24"/>
        <v>115.4083885209713</v>
      </c>
      <c r="L143" s="156"/>
    </row>
    <row r="144" spans="1:12" ht="24" customHeight="1">
      <c r="A144" s="197"/>
      <c r="B144" s="214"/>
      <c r="C144" s="13">
        <v>4210</v>
      </c>
      <c r="D144" s="13" t="s">
        <v>14</v>
      </c>
      <c r="E144" s="82">
        <v>50</v>
      </c>
      <c r="F144" s="96">
        <v>100</v>
      </c>
      <c r="G144" s="82">
        <v>100</v>
      </c>
      <c r="H144" s="82">
        <v>7716</v>
      </c>
      <c r="I144" s="82">
        <v>5862.55</v>
      </c>
      <c r="J144" s="22">
        <f t="shared" si="25"/>
        <v>75.9791342664593</v>
      </c>
      <c r="K144" s="47">
        <f t="shared" si="24"/>
        <v>11725.1</v>
      </c>
      <c r="L144" s="156"/>
    </row>
    <row r="145" spans="1:12" ht="30.75" customHeight="1">
      <c r="A145" s="197"/>
      <c r="B145" s="203">
        <v>75107</v>
      </c>
      <c r="C145" s="13"/>
      <c r="D145" s="2" t="s">
        <v>309</v>
      </c>
      <c r="E145" s="5">
        <f>SUM(E146:E153)</f>
        <v>35113</v>
      </c>
      <c r="F145" s="3">
        <v>100</v>
      </c>
      <c r="G145" s="5">
        <f>SUM(G146:G153)</f>
        <v>0</v>
      </c>
      <c r="H145" s="5">
        <f>SUM(H146:H153)</f>
        <v>0</v>
      </c>
      <c r="I145" s="5">
        <f>SUM(I146:I153)</f>
        <v>0</v>
      </c>
      <c r="J145" s="20"/>
      <c r="K145" s="3"/>
      <c r="L145" s="155"/>
    </row>
    <row r="146" spans="1:12" ht="24" customHeight="1">
      <c r="A146" s="197"/>
      <c r="B146" s="224"/>
      <c r="C146" s="13">
        <v>3030</v>
      </c>
      <c r="D146" s="13" t="s">
        <v>63</v>
      </c>
      <c r="E146" s="82">
        <v>19754.96</v>
      </c>
      <c r="F146" s="96">
        <v>100</v>
      </c>
      <c r="G146" s="82"/>
      <c r="H146" s="82"/>
      <c r="I146" s="82"/>
      <c r="J146" s="22"/>
      <c r="K146" s="47"/>
      <c r="L146" s="156"/>
    </row>
    <row r="147" spans="1:12" ht="24" customHeight="1">
      <c r="A147" s="197"/>
      <c r="B147" s="224"/>
      <c r="C147" s="13">
        <v>4110</v>
      </c>
      <c r="D147" s="13" t="s">
        <v>256</v>
      </c>
      <c r="E147" s="82">
        <v>1738.32</v>
      </c>
      <c r="F147" s="96">
        <v>100</v>
      </c>
      <c r="G147" s="82"/>
      <c r="H147" s="82"/>
      <c r="I147" s="82"/>
      <c r="J147" s="22"/>
      <c r="K147" s="47"/>
      <c r="L147" s="156"/>
    </row>
    <row r="148" spans="1:12" ht="12" customHeight="1">
      <c r="A148" s="197"/>
      <c r="B148" s="224"/>
      <c r="C148" s="13">
        <v>4120</v>
      </c>
      <c r="D148" s="13" t="s">
        <v>41</v>
      </c>
      <c r="E148" s="82">
        <v>201.7</v>
      </c>
      <c r="F148" s="96">
        <v>100</v>
      </c>
      <c r="G148" s="82"/>
      <c r="H148" s="82"/>
      <c r="I148" s="82"/>
      <c r="J148" s="22"/>
      <c r="K148" s="47"/>
      <c r="L148" s="156"/>
    </row>
    <row r="149" spans="1:12" ht="24" customHeight="1">
      <c r="A149" s="197"/>
      <c r="B149" s="224"/>
      <c r="C149" s="13">
        <v>4170</v>
      </c>
      <c r="D149" s="13" t="s">
        <v>287</v>
      </c>
      <c r="E149" s="82">
        <v>10665.48</v>
      </c>
      <c r="F149" s="96">
        <v>100</v>
      </c>
      <c r="G149" s="82"/>
      <c r="H149" s="82"/>
      <c r="I149" s="82"/>
      <c r="J149" s="22"/>
      <c r="K149" s="47"/>
      <c r="L149" s="156"/>
    </row>
    <row r="150" spans="1:12" ht="21" customHeight="1">
      <c r="A150" s="197"/>
      <c r="B150" s="224"/>
      <c r="C150" s="13">
        <v>4210</v>
      </c>
      <c r="D150" s="13" t="s">
        <v>14</v>
      </c>
      <c r="E150" s="82">
        <v>1350.5</v>
      </c>
      <c r="F150" s="96">
        <v>100</v>
      </c>
      <c r="G150" s="82"/>
      <c r="H150" s="82"/>
      <c r="I150" s="82"/>
      <c r="J150" s="22"/>
      <c r="K150" s="47"/>
      <c r="L150" s="156"/>
    </row>
    <row r="151" spans="1:12" ht="21.75" customHeight="1">
      <c r="A151" s="197"/>
      <c r="B151" s="224"/>
      <c r="C151" s="13">
        <v>4300</v>
      </c>
      <c r="D151" s="13" t="s">
        <v>19</v>
      </c>
      <c r="E151" s="82">
        <v>313.05</v>
      </c>
      <c r="F151" s="96">
        <v>100</v>
      </c>
      <c r="G151" s="82"/>
      <c r="H151" s="82"/>
      <c r="I151" s="82"/>
      <c r="J151" s="22"/>
      <c r="K151" s="47"/>
      <c r="L151" s="156"/>
    </row>
    <row r="152" spans="1:12" ht="32.25" customHeight="1">
      <c r="A152" s="197"/>
      <c r="B152" s="224"/>
      <c r="C152" s="13">
        <v>4360</v>
      </c>
      <c r="D152" s="13" t="s">
        <v>302</v>
      </c>
      <c r="E152" s="82">
        <v>310</v>
      </c>
      <c r="F152" s="96">
        <v>100</v>
      </c>
      <c r="G152" s="82"/>
      <c r="H152" s="82"/>
      <c r="I152" s="82"/>
      <c r="J152" s="22"/>
      <c r="K152" s="47"/>
      <c r="L152" s="156"/>
    </row>
    <row r="153" spans="1:12" ht="21" customHeight="1">
      <c r="A153" s="197"/>
      <c r="B153" s="225"/>
      <c r="C153" s="13">
        <v>4410</v>
      </c>
      <c r="D153" s="13" t="s">
        <v>64</v>
      </c>
      <c r="E153" s="82">
        <v>778.99</v>
      </c>
      <c r="F153" s="96">
        <v>100</v>
      </c>
      <c r="G153" s="82"/>
      <c r="H153" s="82"/>
      <c r="I153" s="82"/>
      <c r="J153" s="22"/>
      <c r="K153" s="47"/>
      <c r="L153" s="156"/>
    </row>
    <row r="154" spans="1:12" ht="24" customHeight="1">
      <c r="A154" s="197"/>
      <c r="B154" s="203">
        <v>75108</v>
      </c>
      <c r="C154" s="13"/>
      <c r="D154" s="2" t="s">
        <v>310</v>
      </c>
      <c r="E154" s="5">
        <f>SUM(E155:E162)</f>
        <v>20675</v>
      </c>
      <c r="F154" s="3">
        <v>99</v>
      </c>
      <c r="G154" s="5">
        <f>SUM(G155:G162)</f>
        <v>0</v>
      </c>
      <c r="H154" s="5">
        <f>SUM(H155:H162)</f>
        <v>0</v>
      </c>
      <c r="I154" s="5">
        <f>SUM(I155:I162)</f>
        <v>0</v>
      </c>
      <c r="J154" s="20"/>
      <c r="K154" s="3"/>
      <c r="L154" s="155"/>
    </row>
    <row r="155" spans="1:12" ht="24" customHeight="1">
      <c r="A155" s="197"/>
      <c r="B155" s="224"/>
      <c r="C155" s="13">
        <v>3030</v>
      </c>
      <c r="D155" s="13" t="s">
        <v>63</v>
      </c>
      <c r="E155" s="82">
        <v>10700.87</v>
      </c>
      <c r="F155" s="96">
        <v>99</v>
      </c>
      <c r="G155" s="82"/>
      <c r="H155" s="82"/>
      <c r="I155" s="82"/>
      <c r="J155" s="22"/>
      <c r="K155" s="47"/>
      <c r="L155" s="156"/>
    </row>
    <row r="156" spans="1:12" ht="24" customHeight="1">
      <c r="A156" s="197"/>
      <c r="B156" s="224"/>
      <c r="C156" s="13">
        <v>4110</v>
      </c>
      <c r="D156" s="13" t="s">
        <v>256</v>
      </c>
      <c r="E156" s="82">
        <v>1050.82</v>
      </c>
      <c r="F156" s="96">
        <v>100</v>
      </c>
      <c r="G156" s="82"/>
      <c r="H156" s="82"/>
      <c r="I156" s="82"/>
      <c r="J156" s="22"/>
      <c r="K156" s="47"/>
      <c r="L156" s="156"/>
    </row>
    <row r="157" spans="1:12" ht="14.25" customHeight="1">
      <c r="A157" s="197"/>
      <c r="B157" s="224"/>
      <c r="C157" s="13">
        <v>4120</v>
      </c>
      <c r="D157" s="13" t="s">
        <v>41</v>
      </c>
      <c r="E157" s="82">
        <v>130.4</v>
      </c>
      <c r="F157" s="96">
        <v>100</v>
      </c>
      <c r="G157" s="82"/>
      <c r="H157" s="82"/>
      <c r="I157" s="82"/>
      <c r="J157" s="22"/>
      <c r="K157" s="47"/>
      <c r="L157" s="156"/>
    </row>
    <row r="158" spans="1:12" ht="19.5" customHeight="1">
      <c r="A158" s="197"/>
      <c r="B158" s="224"/>
      <c r="C158" s="13">
        <v>4170</v>
      </c>
      <c r="D158" s="13" t="s">
        <v>287</v>
      </c>
      <c r="E158" s="82">
        <v>6825.19</v>
      </c>
      <c r="F158" s="96">
        <v>100</v>
      </c>
      <c r="G158" s="82"/>
      <c r="H158" s="82"/>
      <c r="I158" s="82"/>
      <c r="J158" s="22"/>
      <c r="K158" s="47"/>
      <c r="L158" s="156"/>
    </row>
    <row r="159" spans="1:12" ht="24" customHeight="1">
      <c r="A159" s="197"/>
      <c r="B159" s="224"/>
      <c r="C159" s="13">
        <v>4210</v>
      </c>
      <c r="D159" s="13" t="s">
        <v>14</v>
      </c>
      <c r="E159" s="82">
        <v>1236.45</v>
      </c>
      <c r="F159" s="96">
        <v>100</v>
      </c>
      <c r="G159" s="82"/>
      <c r="H159" s="82"/>
      <c r="I159" s="82"/>
      <c r="J159" s="22"/>
      <c r="K159" s="47"/>
      <c r="L159" s="156"/>
    </row>
    <row r="160" spans="1:12" ht="19.5" customHeight="1">
      <c r="A160" s="197"/>
      <c r="B160" s="224"/>
      <c r="C160" s="13">
        <v>4300</v>
      </c>
      <c r="D160" s="13" t="s">
        <v>19</v>
      </c>
      <c r="E160" s="82">
        <v>314.28</v>
      </c>
      <c r="F160" s="96">
        <v>100</v>
      </c>
      <c r="G160" s="82"/>
      <c r="H160" s="82"/>
      <c r="I160" s="82"/>
      <c r="J160" s="22"/>
      <c r="K160" s="47"/>
      <c r="L160" s="156"/>
    </row>
    <row r="161" spans="1:12" ht="21.75" customHeight="1">
      <c r="A161" s="197"/>
      <c r="B161" s="224"/>
      <c r="C161" s="13">
        <v>4360</v>
      </c>
      <c r="D161" s="13" t="s">
        <v>302</v>
      </c>
      <c r="E161" s="82">
        <v>30</v>
      </c>
      <c r="F161" s="96">
        <v>100</v>
      </c>
      <c r="G161" s="82"/>
      <c r="H161" s="82"/>
      <c r="I161" s="82"/>
      <c r="J161" s="22"/>
      <c r="K161" s="47"/>
      <c r="L161" s="156"/>
    </row>
    <row r="162" spans="1:12" ht="19.5" customHeight="1">
      <c r="A162" s="197"/>
      <c r="B162" s="225"/>
      <c r="C162" s="13">
        <v>4410</v>
      </c>
      <c r="D162" s="13" t="s">
        <v>64</v>
      </c>
      <c r="E162" s="82">
        <v>386.99</v>
      </c>
      <c r="F162" s="96">
        <v>100</v>
      </c>
      <c r="G162" s="82"/>
      <c r="H162" s="82"/>
      <c r="I162" s="82"/>
      <c r="J162" s="22"/>
      <c r="K162" s="47"/>
      <c r="L162" s="156"/>
    </row>
    <row r="163" spans="1:12" ht="105">
      <c r="A163" s="198"/>
      <c r="B163" s="204">
        <v>75109</v>
      </c>
      <c r="C163" s="2"/>
      <c r="D163" s="2" t="s">
        <v>299</v>
      </c>
      <c r="E163" s="5">
        <f>E164+E165+E166+E167+E168+E169+E170</f>
        <v>8482</v>
      </c>
      <c r="F163" s="3">
        <v>89</v>
      </c>
      <c r="G163" s="5">
        <f>G164+G165+G166+G167+G168+G169+G170</f>
        <v>0</v>
      </c>
      <c r="H163" s="5">
        <f>H164+H165+H166+H167+H168+H169+H170</f>
        <v>0</v>
      </c>
      <c r="I163" s="5">
        <f>I164+I165+I166+I167+I168+I169+I170</f>
        <v>0</v>
      </c>
      <c r="J163" s="22"/>
      <c r="K163" s="47"/>
      <c r="L163" s="155"/>
    </row>
    <row r="164" spans="1:12" ht="23.25" customHeight="1">
      <c r="A164" s="198"/>
      <c r="B164" s="212"/>
      <c r="C164" s="13">
        <v>3030</v>
      </c>
      <c r="D164" s="13" t="s">
        <v>63</v>
      </c>
      <c r="E164" s="82">
        <v>6328.72</v>
      </c>
      <c r="F164" s="96">
        <v>86</v>
      </c>
      <c r="G164" s="82"/>
      <c r="H164" s="82"/>
      <c r="I164" s="82"/>
      <c r="J164" s="22"/>
      <c r="K164" s="47"/>
      <c r="L164" s="156"/>
    </row>
    <row r="165" spans="1:12" ht="22.5">
      <c r="A165" s="198"/>
      <c r="B165" s="212"/>
      <c r="C165" s="13">
        <v>4110</v>
      </c>
      <c r="D165" s="13" t="s">
        <v>256</v>
      </c>
      <c r="E165" s="82">
        <v>163.29</v>
      </c>
      <c r="F165" s="96">
        <v>100</v>
      </c>
      <c r="G165" s="82"/>
      <c r="H165" s="82"/>
      <c r="I165" s="82"/>
      <c r="J165" s="22"/>
      <c r="K165" s="47"/>
      <c r="L165" s="156"/>
    </row>
    <row r="166" spans="1:12" ht="11.25" customHeight="1">
      <c r="A166" s="198"/>
      <c r="B166" s="212"/>
      <c r="C166" s="13">
        <v>4120</v>
      </c>
      <c r="D166" s="13" t="s">
        <v>41</v>
      </c>
      <c r="E166" s="82">
        <v>20.79</v>
      </c>
      <c r="F166" s="96">
        <v>100</v>
      </c>
      <c r="G166" s="82"/>
      <c r="H166" s="82"/>
      <c r="I166" s="82"/>
      <c r="J166" s="22"/>
      <c r="K166" s="47"/>
      <c r="L166" s="156"/>
    </row>
    <row r="167" spans="1:12" ht="19.5" customHeight="1">
      <c r="A167" s="198"/>
      <c r="B167" s="212"/>
      <c r="C167" s="13">
        <v>4170</v>
      </c>
      <c r="D167" s="13" t="s">
        <v>287</v>
      </c>
      <c r="E167" s="82">
        <v>950.97</v>
      </c>
      <c r="F167" s="96">
        <v>100</v>
      </c>
      <c r="G167" s="82"/>
      <c r="H167" s="82"/>
      <c r="I167" s="82"/>
      <c r="J167" s="22"/>
      <c r="K167" s="47"/>
      <c r="L167" s="156"/>
    </row>
    <row r="168" spans="1:12" ht="19.5" customHeight="1">
      <c r="A168" s="198"/>
      <c r="B168" s="212"/>
      <c r="C168" s="13">
        <v>4210</v>
      </c>
      <c r="D168" s="13" t="s">
        <v>14</v>
      </c>
      <c r="E168" s="82">
        <v>80.26</v>
      </c>
      <c r="F168" s="96">
        <v>100</v>
      </c>
      <c r="G168" s="82"/>
      <c r="H168" s="82"/>
      <c r="I168" s="82"/>
      <c r="J168" s="22"/>
      <c r="K168" s="47"/>
      <c r="L168" s="156"/>
    </row>
    <row r="169" spans="1:12" ht="19.5" customHeight="1">
      <c r="A169" s="198"/>
      <c r="B169" s="212"/>
      <c r="C169" s="13">
        <v>4300</v>
      </c>
      <c r="D169" s="13" t="s">
        <v>19</v>
      </c>
      <c r="E169" s="82">
        <v>718.99</v>
      </c>
      <c r="F169" s="96">
        <v>100</v>
      </c>
      <c r="G169" s="82"/>
      <c r="H169" s="82"/>
      <c r="I169" s="82"/>
      <c r="J169" s="22"/>
      <c r="K169" s="47"/>
      <c r="L169" s="156"/>
    </row>
    <row r="170" spans="1:12" ht="22.5">
      <c r="A170" s="198"/>
      <c r="B170" s="212"/>
      <c r="C170" s="13">
        <v>4410</v>
      </c>
      <c r="D170" s="13" t="s">
        <v>64</v>
      </c>
      <c r="E170" s="82">
        <v>218.98</v>
      </c>
      <c r="F170" s="96">
        <v>100</v>
      </c>
      <c r="G170" s="82"/>
      <c r="H170" s="82"/>
      <c r="I170" s="82"/>
      <c r="J170" s="22"/>
      <c r="K170" s="47"/>
      <c r="L170" s="156"/>
    </row>
    <row r="171" spans="1:12" ht="31.5">
      <c r="A171" s="198"/>
      <c r="B171" s="203">
        <v>75110</v>
      </c>
      <c r="C171" s="13"/>
      <c r="D171" s="2" t="s">
        <v>321</v>
      </c>
      <c r="E171" s="5">
        <f>SUM(E172:E179)</f>
        <v>17449</v>
      </c>
      <c r="F171" s="3">
        <v>100</v>
      </c>
      <c r="G171" s="5">
        <f>SUM(G172:G179)</f>
        <v>0</v>
      </c>
      <c r="H171" s="5">
        <f>SUM(H172:H179)</f>
        <v>0</v>
      </c>
      <c r="I171" s="5">
        <f>SUM(I172:I179)</f>
        <v>0</v>
      </c>
      <c r="J171" s="22"/>
      <c r="K171" s="184"/>
      <c r="L171" s="185"/>
    </row>
    <row r="172" spans="1:12" ht="22.5" customHeight="1">
      <c r="A172" s="198"/>
      <c r="B172" s="226"/>
      <c r="C172" s="13">
        <v>3030</v>
      </c>
      <c r="D172" s="13" t="s">
        <v>63</v>
      </c>
      <c r="E172" s="82">
        <v>9517.31</v>
      </c>
      <c r="F172" s="96">
        <v>100</v>
      </c>
      <c r="G172" s="82"/>
      <c r="H172" s="82"/>
      <c r="I172" s="82"/>
      <c r="J172" s="22"/>
      <c r="K172" s="47"/>
      <c r="L172" s="156"/>
    </row>
    <row r="173" spans="1:12" ht="22.5">
      <c r="A173" s="198"/>
      <c r="B173" s="226"/>
      <c r="C173" s="13">
        <v>4110</v>
      </c>
      <c r="D173" s="13" t="s">
        <v>256</v>
      </c>
      <c r="E173" s="82">
        <v>765.33</v>
      </c>
      <c r="F173" s="96">
        <v>100</v>
      </c>
      <c r="G173" s="82"/>
      <c r="H173" s="82"/>
      <c r="I173" s="82"/>
      <c r="J173" s="22"/>
      <c r="K173" s="47"/>
      <c r="L173" s="156"/>
    </row>
    <row r="174" spans="1:12" ht="11.25">
      <c r="A174" s="198"/>
      <c r="B174" s="226"/>
      <c r="C174" s="13">
        <v>4120</v>
      </c>
      <c r="D174" s="13" t="s">
        <v>41</v>
      </c>
      <c r="E174" s="82">
        <v>94.33</v>
      </c>
      <c r="F174" s="96">
        <v>100</v>
      </c>
      <c r="G174" s="82"/>
      <c r="H174" s="82"/>
      <c r="I174" s="82"/>
      <c r="J174" s="22"/>
      <c r="K174" s="47"/>
      <c r="L174" s="156"/>
    </row>
    <row r="175" spans="1:12" ht="22.5">
      <c r="A175" s="198"/>
      <c r="B175" s="226"/>
      <c r="C175" s="13">
        <v>4170</v>
      </c>
      <c r="D175" s="13" t="s">
        <v>287</v>
      </c>
      <c r="E175" s="82">
        <v>4945.3</v>
      </c>
      <c r="F175" s="96">
        <v>100</v>
      </c>
      <c r="G175" s="82"/>
      <c r="H175" s="82"/>
      <c r="I175" s="82"/>
      <c r="J175" s="22"/>
      <c r="K175" s="47"/>
      <c r="L175" s="156"/>
    </row>
    <row r="176" spans="1:12" ht="22.5">
      <c r="A176" s="198"/>
      <c r="B176" s="226"/>
      <c r="C176" s="13">
        <v>4210</v>
      </c>
      <c r="D176" s="13" t="s">
        <v>14</v>
      </c>
      <c r="E176" s="82">
        <v>822.66</v>
      </c>
      <c r="F176" s="96">
        <v>100</v>
      </c>
      <c r="G176" s="82"/>
      <c r="H176" s="82"/>
      <c r="I176" s="82"/>
      <c r="J176" s="22"/>
      <c r="K176" s="47"/>
      <c r="L176" s="156"/>
    </row>
    <row r="177" spans="1:12" ht="22.5">
      <c r="A177" s="198"/>
      <c r="B177" s="226"/>
      <c r="C177" s="13">
        <v>4300</v>
      </c>
      <c r="D177" s="13" t="s">
        <v>19</v>
      </c>
      <c r="E177" s="82">
        <v>866.56</v>
      </c>
      <c r="F177" s="96">
        <v>100</v>
      </c>
      <c r="G177" s="82"/>
      <c r="H177" s="82"/>
      <c r="I177" s="82"/>
      <c r="J177" s="22"/>
      <c r="K177" s="47"/>
      <c r="L177" s="156"/>
    </row>
    <row r="178" spans="1:12" ht="33.75">
      <c r="A178" s="198"/>
      <c r="B178" s="226"/>
      <c r="C178" s="13">
        <v>4360</v>
      </c>
      <c r="D178" s="13" t="s">
        <v>302</v>
      </c>
      <c r="E178" s="82">
        <v>30</v>
      </c>
      <c r="F178" s="96">
        <v>100</v>
      </c>
      <c r="G178" s="82"/>
      <c r="H178" s="82"/>
      <c r="I178" s="82"/>
      <c r="J178" s="22"/>
      <c r="K178" s="47"/>
      <c r="L178" s="156"/>
    </row>
    <row r="179" spans="1:12" ht="22.5">
      <c r="A179" s="198"/>
      <c r="B179" s="227"/>
      <c r="C179" s="13">
        <v>4410</v>
      </c>
      <c r="D179" s="13" t="s">
        <v>64</v>
      </c>
      <c r="E179" s="82">
        <v>407.51</v>
      </c>
      <c r="F179" s="96">
        <v>100</v>
      </c>
      <c r="G179" s="82"/>
      <c r="H179" s="82"/>
      <c r="I179" s="82"/>
      <c r="J179" s="22"/>
      <c r="K179" s="47"/>
      <c r="L179" s="156"/>
    </row>
    <row r="180" spans="1:12" s="23" customFormat="1" ht="23.25" customHeight="1">
      <c r="A180" s="200">
        <v>752</v>
      </c>
      <c r="B180" s="176"/>
      <c r="C180" s="2"/>
      <c r="D180" s="2" t="s">
        <v>311</v>
      </c>
      <c r="E180" s="5">
        <f>E181</f>
        <v>690.96</v>
      </c>
      <c r="F180" s="3">
        <v>69.1</v>
      </c>
      <c r="G180" s="5">
        <f aca="true" t="shared" si="26" ref="G180:I181">G181</f>
        <v>0</v>
      </c>
      <c r="H180" s="5">
        <f t="shared" si="26"/>
        <v>0</v>
      </c>
      <c r="I180" s="5">
        <f t="shared" si="26"/>
        <v>0</v>
      </c>
      <c r="J180" s="22"/>
      <c r="K180" s="3"/>
      <c r="L180" s="156"/>
    </row>
    <row r="181" spans="1:12" ht="20.25" customHeight="1">
      <c r="A181" s="198"/>
      <c r="B181" s="203">
        <v>75212</v>
      </c>
      <c r="C181" s="13"/>
      <c r="D181" s="2" t="s">
        <v>312</v>
      </c>
      <c r="E181" s="5">
        <f>E182</f>
        <v>690.96</v>
      </c>
      <c r="F181" s="3">
        <v>69.1</v>
      </c>
      <c r="G181" s="5">
        <f t="shared" si="26"/>
        <v>0</v>
      </c>
      <c r="H181" s="5">
        <f t="shared" si="26"/>
        <v>0</v>
      </c>
      <c r="I181" s="5">
        <f t="shared" si="26"/>
        <v>0</v>
      </c>
      <c r="J181" s="20"/>
      <c r="K181" s="3"/>
      <c r="L181" s="155"/>
    </row>
    <row r="182" spans="1:12" ht="19.5" customHeight="1">
      <c r="A182" s="198"/>
      <c r="B182" s="204"/>
      <c r="C182" s="13">
        <v>4300</v>
      </c>
      <c r="D182" s="13" t="s">
        <v>19</v>
      </c>
      <c r="E182" s="15">
        <v>690.96</v>
      </c>
      <c r="F182" s="47">
        <v>99</v>
      </c>
      <c r="G182" s="15"/>
      <c r="H182" s="15"/>
      <c r="I182" s="15"/>
      <c r="J182" s="22"/>
      <c r="K182" s="47"/>
      <c r="L182" s="156"/>
    </row>
    <row r="183" spans="1:12" ht="43.5" customHeight="1">
      <c r="A183" s="196" t="s">
        <v>80</v>
      </c>
      <c r="B183" s="44"/>
      <c r="C183" s="13"/>
      <c r="D183" s="2" t="s">
        <v>279</v>
      </c>
      <c r="E183" s="89">
        <f>E189+E203+E187</f>
        <v>229470.84000000003</v>
      </c>
      <c r="F183" s="92">
        <v>50</v>
      </c>
      <c r="G183" s="89">
        <f>G189+G203+G187</f>
        <v>761067.9199999999</v>
      </c>
      <c r="H183" s="89">
        <f>H189+H203+H187</f>
        <v>428137.92</v>
      </c>
      <c r="I183" s="89">
        <f>I189+I203+I187</f>
        <v>363542.9</v>
      </c>
      <c r="J183" s="94">
        <f aca="true" t="shared" si="27" ref="J183:J189">(I183/H183)*100</f>
        <v>84.9125674268703</v>
      </c>
      <c r="K183" s="3">
        <f>(I183/E183)*100</f>
        <v>158.42662187491882</v>
      </c>
      <c r="L183" s="155">
        <f>(I183/$I$732)*100</f>
        <v>1.2895296660633742</v>
      </c>
    </row>
    <row r="184" spans="1:12" ht="11.25">
      <c r="A184" s="197"/>
      <c r="B184" s="24"/>
      <c r="C184" s="13"/>
      <c r="D184" s="105" t="s">
        <v>8</v>
      </c>
      <c r="E184" s="91">
        <f>E190+E192+E193+E195+E196+E197+E198+E200+E205+E187+E194</f>
        <v>229470.84000000005</v>
      </c>
      <c r="F184" s="116">
        <v>77</v>
      </c>
      <c r="G184" s="91">
        <f>G190+G192+G193+G195+G196+G197+G198+G200+G205+G187+G194</f>
        <v>297999.92</v>
      </c>
      <c r="H184" s="91">
        <f>H190+H192+H193+H195+H196+H197+H198+H200+H205+H187+H194</f>
        <v>273999.92</v>
      </c>
      <c r="I184" s="91">
        <f>I190+I192+I193+I195+I196+I197+I198+I200+I205+I187+I194</f>
        <v>233244.38</v>
      </c>
      <c r="J184" s="106">
        <f t="shared" si="27"/>
        <v>85.12571098560905</v>
      </c>
      <c r="K184" s="3">
        <f>(I184/E184)*100</f>
        <v>101.64445295097187</v>
      </c>
      <c r="L184" s="155">
        <f>(I184/$I$732)*100</f>
        <v>0.8273454039469861</v>
      </c>
    </row>
    <row r="185" spans="1:12" ht="11.25">
      <c r="A185" s="197"/>
      <c r="B185" s="24"/>
      <c r="C185" s="13"/>
      <c r="D185" s="105" t="s">
        <v>160</v>
      </c>
      <c r="E185" s="91">
        <f>E201+E188+E207+E208+E202</f>
        <v>7000</v>
      </c>
      <c r="F185" s="91">
        <v>4</v>
      </c>
      <c r="G185" s="91">
        <f>G201+G188+G207+G208+G202</f>
        <v>463068</v>
      </c>
      <c r="H185" s="91">
        <f>H201+H188+H207+H208+H202</f>
        <v>72638</v>
      </c>
      <c r="I185" s="91">
        <f>I201+I188+I207+I208+I202</f>
        <v>49368.25</v>
      </c>
      <c r="J185" s="106">
        <f t="shared" si="27"/>
        <v>67.96477050579587</v>
      </c>
      <c r="K185" s="3"/>
      <c r="L185" s="155">
        <f>(I185/$I$732)*100</f>
        <v>0.17511502201427445</v>
      </c>
    </row>
    <row r="186" spans="1:12" ht="11.25">
      <c r="A186" s="197"/>
      <c r="B186" s="24"/>
      <c r="C186" s="13"/>
      <c r="D186" s="105" t="s">
        <v>9</v>
      </c>
      <c r="E186" s="91">
        <f>E201+E202+E207+E208</f>
        <v>0</v>
      </c>
      <c r="F186" s="116">
        <f>F201+F202+F207+F208</f>
        <v>0</v>
      </c>
      <c r="G186" s="91">
        <f>G201+G202+G207+G208</f>
        <v>463068</v>
      </c>
      <c r="H186" s="91">
        <f>H201+H202+H207+H208</f>
        <v>72638</v>
      </c>
      <c r="I186" s="91">
        <f>I201+I202+I207+I208</f>
        <v>49368.25</v>
      </c>
      <c r="J186" s="106">
        <f t="shared" si="27"/>
        <v>67.96477050579587</v>
      </c>
      <c r="K186" s="3"/>
      <c r="L186" s="155">
        <f>(I186/$I$732)*100</f>
        <v>0.17511502201427445</v>
      </c>
    </row>
    <row r="187" spans="1:12" ht="22.5">
      <c r="A187" s="197"/>
      <c r="B187" s="200">
        <v>75404</v>
      </c>
      <c r="C187" s="2"/>
      <c r="D187" s="171" t="s">
        <v>300</v>
      </c>
      <c r="E187" s="172">
        <f>E188</f>
        <v>7000</v>
      </c>
      <c r="F187" s="173">
        <v>100</v>
      </c>
      <c r="G187" s="172">
        <f>G188</f>
        <v>0</v>
      </c>
      <c r="H187" s="172">
        <f>H188</f>
        <v>0</v>
      </c>
      <c r="I187" s="172">
        <f>I188</f>
        <v>0</v>
      </c>
      <c r="J187" s="106"/>
      <c r="K187" s="3"/>
      <c r="L187" s="155"/>
    </row>
    <row r="188" spans="1:12" ht="67.5">
      <c r="A188" s="197"/>
      <c r="B188" s="199"/>
      <c r="C188" s="13">
        <v>6170</v>
      </c>
      <c r="D188" s="13" t="s">
        <v>313</v>
      </c>
      <c r="E188" s="15">
        <v>7000</v>
      </c>
      <c r="F188" s="47">
        <v>100</v>
      </c>
      <c r="G188" s="15"/>
      <c r="H188" s="15"/>
      <c r="I188" s="15"/>
      <c r="J188" s="180"/>
      <c r="K188" s="3"/>
      <c r="L188" s="155"/>
    </row>
    <row r="189" spans="1:12" ht="21">
      <c r="A189" s="197"/>
      <c r="B189" s="200">
        <v>75412</v>
      </c>
      <c r="C189" s="13"/>
      <c r="D189" s="2" t="s">
        <v>82</v>
      </c>
      <c r="E189" s="89">
        <f>+E194+E192+E193+E195+E198+E200+E201+E196+E197+E190+E202+E191+E199</f>
        <v>214313.64</v>
      </c>
      <c r="F189" s="92">
        <v>49</v>
      </c>
      <c r="G189" s="89">
        <f>G192+G193+G195+G198+G200+G201+G196+G197+G190+G194+G202+G191+G199</f>
        <v>748067.9199999999</v>
      </c>
      <c r="H189" s="89">
        <f>H192+H193+H195+H198+H200+H201+H196+H197+H190+H194+H202+H191+H199</f>
        <v>320387.92</v>
      </c>
      <c r="I189" s="89">
        <f>I192+I193+I195+I198+I200+I201+I196+I197+I190+I194+I202+I191+I199</f>
        <v>258494.66</v>
      </c>
      <c r="J189" s="94">
        <f t="shared" si="27"/>
        <v>80.68177476853685</v>
      </c>
      <c r="K189" s="3">
        <f>(I189/E189)*100</f>
        <v>120.61512277053387</v>
      </c>
      <c r="L189" s="155">
        <f>(I189/$I$732)*100</f>
        <v>0.9169111337037952</v>
      </c>
    </row>
    <row r="190" spans="1:12" ht="21.75" customHeight="1">
      <c r="A190" s="197"/>
      <c r="B190" s="197"/>
      <c r="C190" s="13">
        <v>3030</v>
      </c>
      <c r="D190" s="13" t="s">
        <v>63</v>
      </c>
      <c r="E190" s="82">
        <v>46642.15</v>
      </c>
      <c r="F190" s="96">
        <v>85</v>
      </c>
      <c r="G190" s="82">
        <v>55000</v>
      </c>
      <c r="H190" s="82">
        <v>45000</v>
      </c>
      <c r="I190" s="82">
        <v>27960.25</v>
      </c>
      <c r="J190" s="95">
        <f aca="true" t="shared" si="28" ref="J190:J199">(I190/H190)*100</f>
        <v>62.13388888888889</v>
      </c>
      <c r="K190" s="47">
        <f>(I190/E190)*100</f>
        <v>59.946314653162425</v>
      </c>
      <c r="L190" s="166">
        <f>(I190/$I$732)*100</f>
        <v>0.09917831388138362</v>
      </c>
    </row>
    <row r="191" spans="1:12" ht="21.75" customHeight="1">
      <c r="A191" s="197"/>
      <c r="B191" s="197"/>
      <c r="C191" s="13">
        <v>4110</v>
      </c>
      <c r="D191" s="13" t="s">
        <v>256</v>
      </c>
      <c r="E191" s="82"/>
      <c r="F191" s="96"/>
      <c r="G191" s="82"/>
      <c r="H191" s="82">
        <v>300</v>
      </c>
      <c r="I191" s="82">
        <v>230.9</v>
      </c>
      <c r="J191" s="95"/>
      <c r="K191" s="47"/>
      <c r="L191" s="166"/>
    </row>
    <row r="192" spans="1:12" ht="21.75" customHeight="1">
      <c r="A192" s="197"/>
      <c r="B192" s="197"/>
      <c r="C192" s="13">
        <v>4170</v>
      </c>
      <c r="D192" s="13" t="s">
        <v>30</v>
      </c>
      <c r="E192" s="82">
        <v>29568.4</v>
      </c>
      <c r="F192" s="96">
        <v>85</v>
      </c>
      <c r="G192" s="82">
        <v>35000</v>
      </c>
      <c r="H192" s="82">
        <v>34700</v>
      </c>
      <c r="I192" s="82">
        <v>28487.16</v>
      </c>
      <c r="J192" s="95">
        <f t="shared" si="28"/>
        <v>82.09556195965418</v>
      </c>
      <c r="K192" s="47">
        <f>(I192/E192)*100</f>
        <v>96.34325834336657</v>
      </c>
      <c r="L192" s="166">
        <f>(I192/$I$732)*100</f>
        <v>0.10104732597416677</v>
      </c>
    </row>
    <row r="193" spans="1:12" ht="21" customHeight="1">
      <c r="A193" s="197"/>
      <c r="B193" s="197"/>
      <c r="C193" s="43">
        <v>4210</v>
      </c>
      <c r="D193" s="13" t="s">
        <v>14</v>
      </c>
      <c r="E193" s="82">
        <v>77372.46</v>
      </c>
      <c r="F193" s="96">
        <v>91</v>
      </c>
      <c r="G193" s="82">
        <v>85499.92</v>
      </c>
      <c r="H193" s="82">
        <v>95699.92</v>
      </c>
      <c r="I193" s="82">
        <v>92307.98</v>
      </c>
      <c r="J193" s="96">
        <f t="shared" si="28"/>
        <v>96.45565011966572</v>
      </c>
      <c r="K193" s="47">
        <f>(I193/E193)*100</f>
        <v>119.30340588886534</v>
      </c>
      <c r="L193" s="166">
        <f>(I193/$I$732)*100</f>
        <v>0.32742732322480955</v>
      </c>
    </row>
    <row r="194" spans="1:12" ht="21" customHeight="1">
      <c r="A194" s="197"/>
      <c r="B194" s="197"/>
      <c r="C194" s="43">
        <v>4217</v>
      </c>
      <c r="D194" s="13" t="s">
        <v>14</v>
      </c>
      <c r="E194" s="82"/>
      <c r="F194" s="96"/>
      <c r="G194" s="82">
        <v>22500</v>
      </c>
      <c r="H194" s="82"/>
      <c r="I194" s="82"/>
      <c r="J194" s="96"/>
      <c r="K194" s="47"/>
      <c r="L194" s="166"/>
    </row>
    <row r="195" spans="1:12" ht="11.25">
      <c r="A195" s="197"/>
      <c r="B195" s="197"/>
      <c r="C195" s="43">
        <v>4260</v>
      </c>
      <c r="D195" s="13" t="s">
        <v>15</v>
      </c>
      <c r="E195" s="82">
        <v>21669.44</v>
      </c>
      <c r="F195" s="96">
        <v>87</v>
      </c>
      <c r="G195" s="82">
        <v>23000</v>
      </c>
      <c r="H195" s="82">
        <v>21900</v>
      </c>
      <c r="I195" s="82">
        <v>18116.77</v>
      </c>
      <c r="J195" s="95">
        <f t="shared" si="28"/>
        <v>82.72497716894978</v>
      </c>
      <c r="K195" s="47">
        <f>(I195/E195)*100</f>
        <v>83.60516007797156</v>
      </c>
      <c r="L195" s="166">
        <f aca="true" t="shared" si="29" ref="L195:L203">(I195/$I$732)*100</f>
        <v>0.0642623260370288</v>
      </c>
    </row>
    <row r="196" spans="1:12" ht="20.25" customHeight="1">
      <c r="A196" s="197"/>
      <c r="B196" s="197"/>
      <c r="C196" s="43">
        <v>4270</v>
      </c>
      <c r="D196" s="13" t="s">
        <v>17</v>
      </c>
      <c r="E196" s="82">
        <v>1052.88</v>
      </c>
      <c r="F196" s="96">
        <v>9</v>
      </c>
      <c r="G196" s="82"/>
      <c r="H196" s="82">
        <v>14200</v>
      </c>
      <c r="I196" s="82">
        <v>14131.7</v>
      </c>
      <c r="J196" s="95">
        <f t="shared" si="28"/>
        <v>99.51901408450705</v>
      </c>
      <c r="K196" s="47">
        <f>(I196/E196)*100</f>
        <v>1342.1947420408783</v>
      </c>
      <c r="L196" s="166">
        <f t="shared" si="29"/>
        <v>0.05012681139394494</v>
      </c>
    </row>
    <row r="197" spans="1:12" ht="21" customHeight="1">
      <c r="A197" s="197"/>
      <c r="B197" s="197"/>
      <c r="C197" s="43">
        <v>4280</v>
      </c>
      <c r="D197" s="13" t="s">
        <v>70</v>
      </c>
      <c r="E197" s="82">
        <v>5355</v>
      </c>
      <c r="F197" s="96">
        <v>54</v>
      </c>
      <c r="G197" s="82">
        <v>8000</v>
      </c>
      <c r="H197" s="82">
        <v>7000</v>
      </c>
      <c r="I197" s="82">
        <v>6710</v>
      </c>
      <c r="J197" s="95">
        <f t="shared" si="28"/>
        <v>95.85714285714285</v>
      </c>
      <c r="K197" s="47">
        <f>(I197/E197)*100</f>
        <v>125.30345471521942</v>
      </c>
      <c r="L197" s="166">
        <f t="shared" si="29"/>
        <v>0.023801163657123384</v>
      </c>
    </row>
    <row r="198" spans="1:12" ht="19.5" customHeight="1">
      <c r="A198" s="197"/>
      <c r="B198" s="197"/>
      <c r="C198" s="13">
        <v>4300</v>
      </c>
      <c r="D198" s="13" t="s">
        <v>19</v>
      </c>
      <c r="E198" s="82">
        <v>16585.58</v>
      </c>
      <c r="F198" s="96">
        <v>44</v>
      </c>
      <c r="G198" s="82">
        <v>38000</v>
      </c>
      <c r="H198" s="82">
        <v>24500</v>
      </c>
      <c r="I198" s="82">
        <v>19636.05</v>
      </c>
      <c r="J198" s="95">
        <f t="shared" si="28"/>
        <v>80.14714285714285</v>
      </c>
      <c r="K198" s="47">
        <f>(I198/E198)*100</f>
        <v>118.39230222880354</v>
      </c>
      <c r="L198" s="166">
        <f t="shared" si="29"/>
        <v>0.06965139189708756</v>
      </c>
    </row>
    <row r="199" spans="1:12" ht="19.5" customHeight="1">
      <c r="A199" s="197"/>
      <c r="B199" s="197"/>
      <c r="C199" s="13">
        <v>4360</v>
      </c>
      <c r="D199" s="13" t="s">
        <v>302</v>
      </c>
      <c r="E199" s="82"/>
      <c r="F199" s="96"/>
      <c r="G199" s="82"/>
      <c r="H199" s="82">
        <v>1200</v>
      </c>
      <c r="I199" s="82">
        <v>700</v>
      </c>
      <c r="J199" s="95">
        <f t="shared" si="28"/>
        <v>58.333333333333336</v>
      </c>
      <c r="K199" s="47"/>
      <c r="L199" s="166">
        <f t="shared" si="29"/>
        <v>0.0024829827958250924</v>
      </c>
    </row>
    <row r="200" spans="1:12" ht="14.25" customHeight="1">
      <c r="A200" s="197"/>
      <c r="B200" s="197"/>
      <c r="C200" s="13">
        <v>4430</v>
      </c>
      <c r="D200" s="13" t="s">
        <v>33</v>
      </c>
      <c r="E200" s="82">
        <v>16067.73</v>
      </c>
      <c r="F200" s="96">
        <v>95</v>
      </c>
      <c r="G200" s="82">
        <v>18000</v>
      </c>
      <c r="H200" s="82">
        <v>18000</v>
      </c>
      <c r="I200" s="82">
        <v>15555</v>
      </c>
      <c r="J200" s="96">
        <f>(I200/H200)*100</f>
        <v>86.41666666666666</v>
      </c>
      <c r="K200" s="47">
        <f>(I200/E200)*100</f>
        <v>96.80894563202145</v>
      </c>
      <c r="L200" s="166">
        <f t="shared" si="29"/>
        <v>0.0551754248415133</v>
      </c>
    </row>
    <row r="201" spans="1:12" ht="32.25" customHeight="1">
      <c r="A201" s="197"/>
      <c r="B201" s="197"/>
      <c r="C201" s="13">
        <v>6050</v>
      </c>
      <c r="D201" s="13" t="s">
        <v>258</v>
      </c>
      <c r="E201" s="82"/>
      <c r="F201" s="96"/>
      <c r="G201" s="82">
        <v>457000</v>
      </c>
      <c r="H201" s="82">
        <v>51820</v>
      </c>
      <c r="I201" s="82">
        <v>28591.28</v>
      </c>
      <c r="J201" s="95">
        <f>(I201/H201)*100</f>
        <v>55.174218448475486</v>
      </c>
      <c r="K201" s="47"/>
      <c r="L201" s="156">
        <f t="shared" si="29"/>
        <v>0.10141665192945433</v>
      </c>
    </row>
    <row r="202" spans="1:12" ht="32.25" customHeight="1">
      <c r="A202" s="197"/>
      <c r="B202" s="199"/>
      <c r="C202" s="13">
        <v>6060</v>
      </c>
      <c r="D202" s="13" t="s">
        <v>245</v>
      </c>
      <c r="E202" s="82"/>
      <c r="F202" s="96"/>
      <c r="G202" s="82">
        <v>6068</v>
      </c>
      <c r="H202" s="82">
        <v>6068</v>
      </c>
      <c r="I202" s="82">
        <v>6067.57</v>
      </c>
      <c r="J202" s="95">
        <f>(I202/H202)*100</f>
        <v>99.99291364535267</v>
      </c>
      <c r="K202" s="47"/>
      <c r="L202" s="156">
        <f t="shared" si="29"/>
        <v>0.021522388460663504</v>
      </c>
    </row>
    <row r="203" spans="1:12" s="23" customFormat="1" ht="21">
      <c r="A203" s="197"/>
      <c r="B203" s="200">
        <v>75495</v>
      </c>
      <c r="C203" s="44"/>
      <c r="D203" s="2" t="s">
        <v>25</v>
      </c>
      <c r="E203" s="80">
        <f>+E206+E207+E208+E205+E204</f>
        <v>8157.2</v>
      </c>
      <c r="F203" s="86">
        <v>68</v>
      </c>
      <c r="G203" s="80">
        <f>G205+G204+G206+G207+G208</f>
        <v>13000</v>
      </c>
      <c r="H203" s="80">
        <f>H205+H204+H206+H207+H208</f>
        <v>107750</v>
      </c>
      <c r="I203" s="80">
        <f>I205+I204+I206+I207+I208</f>
        <v>105048.23999999999</v>
      </c>
      <c r="J203" s="94">
        <f>(I203/H203)*100</f>
        <v>97.49256612529001</v>
      </c>
      <c r="K203" s="3">
        <f>(I203/E203)*100</f>
        <v>1287.797773745893</v>
      </c>
      <c r="L203" s="155">
        <f t="shared" si="29"/>
        <v>0.3726185323595789</v>
      </c>
    </row>
    <row r="204" spans="1:12" ht="15" customHeight="1">
      <c r="A204" s="197"/>
      <c r="B204" s="206"/>
      <c r="C204" s="24">
        <v>4210</v>
      </c>
      <c r="D204" s="13" t="s">
        <v>353</v>
      </c>
      <c r="E204" s="99"/>
      <c r="F204" s="42"/>
      <c r="G204" s="99"/>
      <c r="H204" s="99">
        <v>58134</v>
      </c>
      <c r="I204" s="99">
        <v>58134</v>
      </c>
      <c r="J204" s="22"/>
      <c r="K204" s="47"/>
      <c r="L204" s="156"/>
    </row>
    <row r="205" spans="1:12" ht="14.25" customHeight="1">
      <c r="A205" s="197"/>
      <c r="B205" s="206"/>
      <c r="C205" s="24">
        <v>4260</v>
      </c>
      <c r="D205" s="13" t="s">
        <v>15</v>
      </c>
      <c r="E205" s="99">
        <v>8157.2</v>
      </c>
      <c r="F205" s="42">
        <v>68</v>
      </c>
      <c r="G205" s="99">
        <v>13000</v>
      </c>
      <c r="H205" s="99">
        <v>13000</v>
      </c>
      <c r="I205" s="99">
        <v>10339.47</v>
      </c>
      <c r="J205" s="94">
        <f>(I205/H205)*100</f>
        <v>79.53438461538461</v>
      </c>
      <c r="K205" s="3"/>
      <c r="L205" s="155"/>
    </row>
    <row r="206" spans="1:12" ht="14.25" customHeight="1">
      <c r="A206" s="198"/>
      <c r="B206" s="198"/>
      <c r="C206" s="24">
        <v>4300</v>
      </c>
      <c r="D206" s="13" t="s">
        <v>19</v>
      </c>
      <c r="E206" s="99"/>
      <c r="F206" s="42"/>
      <c r="G206" s="99"/>
      <c r="H206" s="99">
        <v>21866</v>
      </c>
      <c r="I206" s="99">
        <v>21865.37</v>
      </c>
      <c r="J206" s="94"/>
      <c r="K206" s="3"/>
      <c r="L206" s="155"/>
    </row>
    <row r="207" spans="1:12" ht="33.75">
      <c r="A207" s="198"/>
      <c r="B207" s="198"/>
      <c r="C207" s="24">
        <v>6050</v>
      </c>
      <c r="D207" s="13" t="s">
        <v>246</v>
      </c>
      <c r="E207" s="99"/>
      <c r="F207" s="42"/>
      <c r="G207" s="99"/>
      <c r="H207" s="99">
        <v>2303</v>
      </c>
      <c r="I207" s="99">
        <v>2262.4</v>
      </c>
      <c r="J207" s="94"/>
      <c r="K207" s="3"/>
      <c r="L207" s="155"/>
    </row>
    <row r="208" spans="1:12" ht="33.75">
      <c r="A208" s="199"/>
      <c r="B208" s="199"/>
      <c r="C208" s="24">
        <v>6060</v>
      </c>
      <c r="D208" s="13" t="s">
        <v>245</v>
      </c>
      <c r="E208" s="99"/>
      <c r="F208" s="42"/>
      <c r="G208" s="99"/>
      <c r="H208" s="99">
        <v>12447</v>
      </c>
      <c r="I208" s="99">
        <v>12447</v>
      </c>
      <c r="J208" s="94"/>
      <c r="K208" s="3"/>
      <c r="L208" s="155"/>
    </row>
    <row r="209" spans="1:12" ht="24" customHeight="1">
      <c r="A209" s="203">
        <v>757</v>
      </c>
      <c r="B209" s="24"/>
      <c r="C209" s="13"/>
      <c r="D209" s="2" t="s">
        <v>83</v>
      </c>
      <c r="E209" s="89">
        <f>E210+E212</f>
        <v>574533.45</v>
      </c>
      <c r="F209" s="92">
        <v>100</v>
      </c>
      <c r="G209" s="89">
        <f>G210+G212</f>
        <v>631000</v>
      </c>
      <c r="H209" s="89">
        <f>H210+H212</f>
        <v>450000</v>
      </c>
      <c r="I209" s="89">
        <f>I210+I212</f>
        <v>438517.99</v>
      </c>
      <c r="J209" s="94">
        <f>(I209/H209)*100</f>
        <v>97.44844222222223</v>
      </c>
      <c r="K209" s="3">
        <f>(I209/E209)*100</f>
        <v>76.32592845551464</v>
      </c>
      <c r="L209" s="155">
        <f>(I209/$I$732)*100</f>
        <v>1.5554751783282854</v>
      </c>
    </row>
    <row r="210" spans="1:12" s="23" customFormat="1" ht="30.75" customHeight="1">
      <c r="A210" s="197"/>
      <c r="B210" s="203">
        <v>75702</v>
      </c>
      <c r="C210" s="2"/>
      <c r="D210" s="2" t="s">
        <v>84</v>
      </c>
      <c r="E210" s="89">
        <f>E211</f>
        <v>574533.45</v>
      </c>
      <c r="F210" s="92">
        <v>100</v>
      </c>
      <c r="G210" s="89">
        <f>G211</f>
        <v>500000</v>
      </c>
      <c r="H210" s="89">
        <f>H211</f>
        <v>450000</v>
      </c>
      <c r="I210" s="89">
        <f>I211</f>
        <v>438517.99</v>
      </c>
      <c r="J210" s="94">
        <f>(I210/H210)*100</f>
        <v>97.44844222222223</v>
      </c>
      <c r="K210" s="47">
        <f>(I210/E210)*100</f>
        <v>76.32592845551464</v>
      </c>
      <c r="L210" s="156">
        <f>(I210/$I$732)*100</f>
        <v>1.5554751783282854</v>
      </c>
    </row>
    <row r="211" spans="1:12" ht="89.25" customHeight="1">
      <c r="A211" s="197"/>
      <c r="B211" s="213"/>
      <c r="C211" s="13">
        <v>8110</v>
      </c>
      <c r="D211" s="13" t="s">
        <v>314</v>
      </c>
      <c r="E211" s="82">
        <v>574533.45</v>
      </c>
      <c r="F211" s="96">
        <v>100</v>
      </c>
      <c r="G211" s="82">
        <v>500000</v>
      </c>
      <c r="H211" s="82">
        <v>450000</v>
      </c>
      <c r="I211" s="82">
        <v>438517.99</v>
      </c>
      <c r="J211" s="22">
        <f>(I211/H211)*100</f>
        <v>97.44844222222223</v>
      </c>
      <c r="K211" s="47"/>
      <c r="L211" s="156">
        <f>(I211/$I$732)*100</f>
        <v>1.5554751783282854</v>
      </c>
    </row>
    <row r="212" spans="1:12" ht="65.25" customHeight="1">
      <c r="A212" s="198"/>
      <c r="B212" s="2">
        <v>75704</v>
      </c>
      <c r="C212" s="13"/>
      <c r="D212" s="13" t="s">
        <v>239</v>
      </c>
      <c r="E212" s="82">
        <f>E213</f>
        <v>0</v>
      </c>
      <c r="F212" s="96"/>
      <c r="G212" s="82">
        <f>G213</f>
        <v>131000</v>
      </c>
      <c r="H212" s="82">
        <f>H213</f>
        <v>0</v>
      </c>
      <c r="I212" s="82">
        <f>I213</f>
        <v>0</v>
      </c>
      <c r="J212" s="95"/>
      <c r="K212" s="3"/>
      <c r="L212" s="155"/>
    </row>
    <row r="213" spans="1:12" ht="22.5">
      <c r="A213" s="137"/>
      <c r="B213" s="2"/>
      <c r="C213" s="13">
        <v>8020</v>
      </c>
      <c r="D213" s="13" t="s">
        <v>240</v>
      </c>
      <c r="E213" s="82"/>
      <c r="F213" s="96"/>
      <c r="G213" s="82">
        <v>131000</v>
      </c>
      <c r="H213" s="82"/>
      <c r="I213" s="82"/>
      <c r="J213" s="95"/>
      <c r="K213" s="3"/>
      <c r="L213" s="155"/>
    </row>
    <row r="214" spans="1:12" ht="22.5" customHeight="1">
      <c r="A214" s="209">
        <v>758</v>
      </c>
      <c r="B214" s="2"/>
      <c r="C214" s="13"/>
      <c r="D214" s="2" t="s">
        <v>85</v>
      </c>
      <c r="E214" s="91"/>
      <c r="F214" s="92"/>
      <c r="G214" s="89">
        <f aca="true" t="shared" si="30" ref="G214:I215">G215</f>
        <v>140000</v>
      </c>
      <c r="H214" s="89">
        <f t="shared" si="30"/>
        <v>120000</v>
      </c>
      <c r="I214" s="89">
        <f t="shared" si="30"/>
        <v>0</v>
      </c>
      <c r="J214" s="94"/>
      <c r="K214" s="3"/>
      <c r="L214" s="155"/>
    </row>
    <row r="215" spans="1:12" ht="22.5" customHeight="1">
      <c r="A215" s="210"/>
      <c r="B215" s="205">
        <v>75818</v>
      </c>
      <c r="C215" s="13"/>
      <c r="D215" s="2" t="s">
        <v>86</v>
      </c>
      <c r="E215" s="91"/>
      <c r="F215" s="92"/>
      <c r="G215" s="89">
        <f t="shared" si="30"/>
        <v>140000</v>
      </c>
      <c r="H215" s="89">
        <f t="shared" si="30"/>
        <v>120000</v>
      </c>
      <c r="I215" s="89">
        <f t="shared" si="30"/>
        <v>0</v>
      </c>
      <c r="J215" s="94"/>
      <c r="K215" s="3"/>
      <c r="L215" s="155"/>
    </row>
    <row r="216" spans="1:12" ht="11.25" customHeight="1">
      <c r="A216" s="210"/>
      <c r="B216" s="205"/>
      <c r="C216" s="13">
        <v>4810</v>
      </c>
      <c r="D216" s="13" t="s">
        <v>87</v>
      </c>
      <c r="E216" s="91"/>
      <c r="F216" s="92"/>
      <c r="G216" s="82">
        <v>140000</v>
      </c>
      <c r="H216" s="91">
        <v>120000</v>
      </c>
      <c r="I216" s="91"/>
      <c r="J216" s="94"/>
      <c r="K216" s="3"/>
      <c r="L216" s="155"/>
    </row>
    <row r="217" spans="1:12" ht="21" customHeight="1">
      <c r="A217" s="209">
        <v>801</v>
      </c>
      <c r="B217" s="44"/>
      <c r="C217" s="44"/>
      <c r="D217" s="2" t="s">
        <v>88</v>
      </c>
      <c r="E217" s="89">
        <f>E220+E253+E255+E286+E320+E325+E344+E366+E395+E415+E399+E284+E403+E401</f>
        <v>9273408.65</v>
      </c>
      <c r="F217" s="92">
        <v>96</v>
      </c>
      <c r="G217" s="89">
        <f>G220+G253+G255+G286+G320+G325+G344+G366+G395+G415+G399+G284+G403+G401</f>
        <v>9926780.6</v>
      </c>
      <c r="H217" s="89">
        <f>H220+H253+H255+H286+H320+H325+H344+H366+H395+H415+H399+H284+H403+H401</f>
        <v>9368276.120000001</v>
      </c>
      <c r="I217" s="89">
        <f>I220+I253+I255+I286+I320+I325+I344+I366+I395+I415+I399+I284+I403+I401</f>
        <v>8892076.91</v>
      </c>
      <c r="J217" s="94">
        <f aca="true" t="shared" si="31" ref="J217:J301">(I217/H217)*100</f>
        <v>94.91689608738815</v>
      </c>
      <c r="K217" s="3">
        <f>(I217/E217)*100</f>
        <v>95.8879010470438</v>
      </c>
      <c r="L217" s="155">
        <f>(I217/$I$732)*100</f>
        <v>31.541248552405065</v>
      </c>
    </row>
    <row r="218" spans="1:12" ht="11.25">
      <c r="A218" s="209"/>
      <c r="B218" s="53"/>
      <c r="C218" s="44"/>
      <c r="D218" s="107" t="s">
        <v>161</v>
      </c>
      <c r="E218" s="108">
        <f>E319+E283</f>
        <v>10594.59</v>
      </c>
      <c r="F218" s="122">
        <v>66</v>
      </c>
      <c r="G218" s="108">
        <f>G319+G283</f>
        <v>100000</v>
      </c>
      <c r="H218" s="108">
        <f>H319+H283</f>
        <v>0</v>
      </c>
      <c r="I218" s="108">
        <f>I319+I283</f>
        <v>0</v>
      </c>
      <c r="J218" s="106"/>
      <c r="K218" s="47">
        <f>(I218/E218)*100</f>
        <v>0</v>
      </c>
      <c r="L218" s="156">
        <f>(I218/$I$732)*100</f>
        <v>0</v>
      </c>
    </row>
    <row r="219" spans="1:12" ht="12" customHeight="1">
      <c r="A219" s="209"/>
      <c r="B219" s="53"/>
      <c r="C219" s="44"/>
      <c r="D219" s="107" t="s">
        <v>12</v>
      </c>
      <c r="E219" s="108">
        <f>E217-E218</f>
        <v>9262814.06</v>
      </c>
      <c r="F219" s="122">
        <v>96</v>
      </c>
      <c r="G219" s="108">
        <f>G217-G218</f>
        <v>9826780.6</v>
      </c>
      <c r="H219" s="108">
        <f>H217-H218</f>
        <v>9368276.120000001</v>
      </c>
      <c r="I219" s="108">
        <f>I217-I218</f>
        <v>8892076.91</v>
      </c>
      <c r="J219" s="106">
        <f t="shared" si="31"/>
        <v>94.91689608738815</v>
      </c>
      <c r="K219" s="47">
        <f>(I219/E219)*100</f>
        <v>95.99757538477459</v>
      </c>
      <c r="L219" s="156">
        <f>(I219/$I$732)*100</f>
        <v>31.541248552405065</v>
      </c>
    </row>
    <row r="220" spans="1:12" ht="21">
      <c r="A220" s="210"/>
      <c r="B220" s="200">
        <v>80101</v>
      </c>
      <c r="C220" s="44"/>
      <c r="D220" s="2" t="s">
        <v>89</v>
      </c>
      <c r="E220" s="89">
        <f>SUM(E221:E252)</f>
        <v>3820351.080000001</v>
      </c>
      <c r="F220" s="92">
        <v>98</v>
      </c>
      <c r="G220" s="89">
        <f>SUM(G221:G252)</f>
        <v>4033988</v>
      </c>
      <c r="H220" s="89">
        <f>SUM(H221:H252)</f>
        <v>3899036.4099999997</v>
      </c>
      <c r="I220" s="89">
        <f>SUM(I221:I252)</f>
        <v>3807752.8</v>
      </c>
      <c r="J220" s="94">
        <f t="shared" si="31"/>
        <v>97.65881616889031</v>
      </c>
      <c r="K220" s="3">
        <f>(I220/E220)*100</f>
        <v>99.67023240178227</v>
      </c>
      <c r="L220" s="155">
        <f>(I220/$I$732)*100</f>
        <v>13.506549561649747</v>
      </c>
    </row>
    <row r="221" spans="1:12" ht="99" customHeight="1">
      <c r="A221" s="210"/>
      <c r="B221" s="206"/>
      <c r="C221" s="24">
        <v>2590</v>
      </c>
      <c r="D221" s="13" t="s">
        <v>261</v>
      </c>
      <c r="E221" s="15">
        <v>1592312.39</v>
      </c>
      <c r="F221" s="47">
        <v>100</v>
      </c>
      <c r="G221" s="15">
        <v>1598485</v>
      </c>
      <c r="H221" s="15">
        <v>1552341.4</v>
      </c>
      <c r="I221" s="15">
        <v>1551151.73</v>
      </c>
      <c r="J221" s="22">
        <f t="shared" si="31"/>
        <v>99.92336286334952</v>
      </c>
      <c r="K221" s="47">
        <f>(I221/E221)*100</f>
        <v>97.41503864075315</v>
      </c>
      <c r="L221" s="156">
        <f>(I221/$I$732)*100</f>
        <v>5.50211865614904</v>
      </c>
    </row>
    <row r="222" spans="1:12" ht="91.5" customHeight="1">
      <c r="A222" s="210"/>
      <c r="B222" s="206"/>
      <c r="C222" s="24">
        <v>2830</v>
      </c>
      <c r="D222" s="13" t="s">
        <v>272</v>
      </c>
      <c r="E222" s="15">
        <v>5059.61</v>
      </c>
      <c r="F222" s="47">
        <v>100</v>
      </c>
      <c r="G222" s="15"/>
      <c r="H222" s="15"/>
      <c r="I222" s="15"/>
      <c r="J222" s="22"/>
      <c r="K222" s="47"/>
      <c r="L222" s="156"/>
    </row>
    <row r="223" spans="1:12" ht="34.5" customHeight="1">
      <c r="A223" s="210"/>
      <c r="B223" s="197"/>
      <c r="C223" s="24">
        <v>3020</v>
      </c>
      <c r="D223" s="13" t="s">
        <v>259</v>
      </c>
      <c r="E223" s="82">
        <v>92633.55</v>
      </c>
      <c r="F223" s="96">
        <v>98</v>
      </c>
      <c r="G223" s="82">
        <v>95322</v>
      </c>
      <c r="H223" s="82">
        <v>93822</v>
      </c>
      <c r="I223" s="82">
        <v>90969.88</v>
      </c>
      <c r="J223" s="47">
        <f t="shared" si="31"/>
        <v>96.96007333034896</v>
      </c>
      <c r="K223" s="47">
        <f aca="true" t="shared" si="32" ref="K223:K229">(I223/E223)*100</f>
        <v>98.2040308290031</v>
      </c>
      <c r="L223" s="156">
        <f aca="true" t="shared" si="33" ref="L223:L236">(I223/$I$732)*100</f>
        <v>0.3226809242546759</v>
      </c>
    </row>
    <row r="224" spans="1:12" ht="21.75" customHeight="1">
      <c r="A224" s="210"/>
      <c r="B224" s="197"/>
      <c r="C224" s="24">
        <v>4010</v>
      </c>
      <c r="D224" s="13" t="s">
        <v>248</v>
      </c>
      <c r="E224" s="82">
        <v>1283112.89</v>
      </c>
      <c r="F224" s="96">
        <v>97</v>
      </c>
      <c r="G224" s="82">
        <v>1337850</v>
      </c>
      <c r="H224" s="82">
        <v>1378310</v>
      </c>
      <c r="I224" s="82">
        <v>1333707.04</v>
      </c>
      <c r="J224" s="47">
        <f t="shared" si="31"/>
        <v>96.76393844635822</v>
      </c>
      <c r="K224" s="47">
        <f t="shared" si="32"/>
        <v>103.94307861719012</v>
      </c>
      <c r="L224" s="156">
        <f t="shared" si="33"/>
        <v>4.73081662141544</v>
      </c>
    </row>
    <row r="225" spans="1:12" ht="23.25" customHeight="1">
      <c r="A225" s="210"/>
      <c r="B225" s="197"/>
      <c r="C225" s="24">
        <v>4017</v>
      </c>
      <c r="D225" s="13" t="s">
        <v>59</v>
      </c>
      <c r="E225" s="82">
        <v>11642.91</v>
      </c>
      <c r="F225" s="96">
        <v>100</v>
      </c>
      <c r="G225" s="82"/>
      <c r="H225" s="82"/>
      <c r="I225" s="82"/>
      <c r="J225" s="47"/>
      <c r="K225" s="47">
        <f t="shared" si="32"/>
        <v>0</v>
      </c>
      <c r="L225" s="156">
        <f t="shared" si="33"/>
        <v>0</v>
      </c>
    </row>
    <row r="226" spans="1:12" ht="24.75" customHeight="1">
      <c r="A226" s="210"/>
      <c r="B226" s="197"/>
      <c r="C226" s="24">
        <v>4019</v>
      </c>
      <c r="D226" s="13" t="s">
        <v>59</v>
      </c>
      <c r="E226" s="82">
        <v>2054.59</v>
      </c>
      <c r="F226" s="96">
        <v>96</v>
      </c>
      <c r="G226" s="82"/>
      <c r="H226" s="82"/>
      <c r="I226" s="82"/>
      <c r="J226" s="47"/>
      <c r="K226" s="47">
        <f t="shared" si="32"/>
        <v>0</v>
      </c>
      <c r="L226" s="156">
        <f t="shared" si="33"/>
        <v>0</v>
      </c>
    </row>
    <row r="227" spans="1:12" ht="22.5">
      <c r="A227" s="210"/>
      <c r="B227" s="197"/>
      <c r="C227" s="24">
        <v>4040</v>
      </c>
      <c r="D227" s="13" t="s">
        <v>266</v>
      </c>
      <c r="E227" s="82">
        <v>107239.22</v>
      </c>
      <c r="F227" s="96">
        <v>100</v>
      </c>
      <c r="G227" s="82">
        <v>113090</v>
      </c>
      <c r="H227" s="82">
        <v>113803</v>
      </c>
      <c r="I227" s="82">
        <v>113760.19</v>
      </c>
      <c r="J227" s="47">
        <f t="shared" si="31"/>
        <v>99.96238236250362</v>
      </c>
      <c r="K227" s="47">
        <f t="shared" si="32"/>
        <v>106.08076970347228</v>
      </c>
      <c r="L227" s="156">
        <f t="shared" si="33"/>
        <v>0.4035208494568481</v>
      </c>
    </row>
    <row r="228" spans="1:12" ht="20.25" customHeight="1">
      <c r="A228" s="210"/>
      <c r="B228" s="197"/>
      <c r="C228" s="24">
        <v>4047</v>
      </c>
      <c r="D228" s="13" t="s">
        <v>266</v>
      </c>
      <c r="E228" s="82">
        <v>1705.12</v>
      </c>
      <c r="F228" s="96">
        <v>100</v>
      </c>
      <c r="G228" s="82"/>
      <c r="H228" s="82"/>
      <c r="I228" s="82"/>
      <c r="J228" s="47"/>
      <c r="K228" s="47">
        <f t="shared" si="32"/>
        <v>0</v>
      </c>
      <c r="L228" s="156">
        <f t="shared" si="33"/>
        <v>0</v>
      </c>
    </row>
    <row r="229" spans="1:12" ht="20.25" customHeight="1">
      <c r="A229" s="210"/>
      <c r="B229" s="197"/>
      <c r="C229" s="24">
        <v>4049</v>
      </c>
      <c r="D229" s="13" t="s">
        <v>266</v>
      </c>
      <c r="E229" s="82">
        <v>300.9</v>
      </c>
      <c r="F229" s="96">
        <v>100</v>
      </c>
      <c r="G229" s="82"/>
      <c r="H229" s="82"/>
      <c r="I229" s="82"/>
      <c r="J229" s="47"/>
      <c r="K229" s="47">
        <f t="shared" si="32"/>
        <v>0</v>
      </c>
      <c r="L229" s="156">
        <f t="shared" si="33"/>
        <v>0</v>
      </c>
    </row>
    <row r="230" spans="1:12" ht="21.75" customHeight="1">
      <c r="A230" s="210"/>
      <c r="B230" s="197"/>
      <c r="C230" s="24">
        <v>4110</v>
      </c>
      <c r="D230" s="13" t="s">
        <v>257</v>
      </c>
      <c r="E230" s="82">
        <v>250879.41</v>
      </c>
      <c r="F230" s="96">
        <v>92</v>
      </c>
      <c r="G230" s="82">
        <v>258091</v>
      </c>
      <c r="H230" s="82">
        <v>281437</v>
      </c>
      <c r="I230" s="82">
        <v>259357.65</v>
      </c>
      <c r="J230" s="47">
        <f t="shared" si="31"/>
        <v>92.15478064362539</v>
      </c>
      <c r="K230" s="47">
        <f aca="true" t="shared" si="34" ref="K230:K275">(I230/E230)*100</f>
        <v>103.37940845763309</v>
      </c>
      <c r="L230" s="156">
        <f t="shared" si="33"/>
        <v>0.9199722613080367</v>
      </c>
    </row>
    <row r="231" spans="1:12" ht="22.5">
      <c r="A231" s="210"/>
      <c r="B231" s="197"/>
      <c r="C231" s="24">
        <v>4117</v>
      </c>
      <c r="D231" s="13" t="s">
        <v>257</v>
      </c>
      <c r="E231" s="82">
        <v>2289.85</v>
      </c>
      <c r="F231" s="96">
        <v>100</v>
      </c>
      <c r="G231" s="82"/>
      <c r="H231" s="82"/>
      <c r="I231" s="82"/>
      <c r="J231" s="47"/>
      <c r="K231" s="47">
        <f t="shared" si="34"/>
        <v>0</v>
      </c>
      <c r="L231" s="156">
        <f t="shared" si="33"/>
        <v>0</v>
      </c>
    </row>
    <row r="232" spans="1:12" ht="21.75" customHeight="1">
      <c r="A232" s="210"/>
      <c r="B232" s="197"/>
      <c r="C232" s="24">
        <v>4119</v>
      </c>
      <c r="D232" s="13" t="s">
        <v>257</v>
      </c>
      <c r="E232" s="82">
        <v>404.09</v>
      </c>
      <c r="F232" s="96">
        <v>98</v>
      </c>
      <c r="G232" s="82"/>
      <c r="H232" s="82"/>
      <c r="I232" s="82"/>
      <c r="J232" s="47"/>
      <c r="K232" s="47">
        <f t="shared" si="34"/>
        <v>0</v>
      </c>
      <c r="L232" s="156">
        <f t="shared" si="33"/>
        <v>0</v>
      </c>
    </row>
    <row r="233" spans="1:12" ht="11.25">
      <c r="A233" s="210"/>
      <c r="B233" s="197"/>
      <c r="C233" s="24">
        <v>4120</v>
      </c>
      <c r="D233" s="13" t="s">
        <v>41</v>
      </c>
      <c r="E233" s="82">
        <v>28029.25</v>
      </c>
      <c r="F233" s="96">
        <v>92</v>
      </c>
      <c r="G233" s="82">
        <v>36755</v>
      </c>
      <c r="H233" s="82">
        <v>31764</v>
      </c>
      <c r="I233" s="82">
        <v>27732.09</v>
      </c>
      <c r="J233" s="22">
        <f t="shared" si="31"/>
        <v>87.3066679259539</v>
      </c>
      <c r="K233" s="47">
        <f t="shared" si="34"/>
        <v>98.9398217933052</v>
      </c>
      <c r="L233" s="156">
        <f t="shared" si="33"/>
        <v>0.09836900337467584</v>
      </c>
    </row>
    <row r="234" spans="1:12" ht="11.25">
      <c r="A234" s="210"/>
      <c r="B234" s="197"/>
      <c r="C234" s="24">
        <v>4127</v>
      </c>
      <c r="D234" s="13" t="s">
        <v>41</v>
      </c>
      <c r="E234" s="82">
        <v>327.06</v>
      </c>
      <c r="F234" s="96">
        <v>99</v>
      </c>
      <c r="G234" s="82"/>
      <c r="H234" s="82"/>
      <c r="I234" s="82"/>
      <c r="J234" s="22"/>
      <c r="K234" s="47">
        <f t="shared" si="34"/>
        <v>0</v>
      </c>
      <c r="L234" s="156">
        <f t="shared" si="33"/>
        <v>0</v>
      </c>
    </row>
    <row r="235" spans="1:12" ht="11.25">
      <c r="A235" s="210"/>
      <c r="B235" s="197"/>
      <c r="C235" s="24">
        <v>4129</v>
      </c>
      <c r="D235" s="13" t="s">
        <v>41</v>
      </c>
      <c r="E235" s="82">
        <v>57.67</v>
      </c>
      <c r="F235" s="96">
        <v>84</v>
      </c>
      <c r="G235" s="82"/>
      <c r="H235" s="82"/>
      <c r="I235" s="82"/>
      <c r="J235" s="22"/>
      <c r="K235" s="47">
        <f t="shared" si="34"/>
        <v>0</v>
      </c>
      <c r="L235" s="156">
        <f t="shared" si="33"/>
        <v>0</v>
      </c>
    </row>
    <row r="236" spans="1:12" ht="22.5">
      <c r="A236" s="210"/>
      <c r="B236" s="197"/>
      <c r="C236" s="24">
        <v>4170</v>
      </c>
      <c r="D236" s="13" t="s">
        <v>92</v>
      </c>
      <c r="E236" s="82">
        <v>4400.94</v>
      </c>
      <c r="F236" s="96">
        <v>58</v>
      </c>
      <c r="G236" s="82">
        <v>5000</v>
      </c>
      <c r="H236" s="82">
        <v>10500</v>
      </c>
      <c r="I236" s="82">
        <v>10435.26</v>
      </c>
      <c r="J236" s="22">
        <f t="shared" si="31"/>
        <v>99.38342857142858</v>
      </c>
      <c r="K236" s="47">
        <f t="shared" si="34"/>
        <v>237.11434375383442</v>
      </c>
      <c r="L236" s="156">
        <f t="shared" si="33"/>
        <v>0.03701510149994536</v>
      </c>
    </row>
    <row r="237" spans="1:12" ht="21" customHeight="1">
      <c r="A237" s="210"/>
      <c r="B237" s="197"/>
      <c r="C237" s="24">
        <v>4210</v>
      </c>
      <c r="D237" s="13" t="s">
        <v>14</v>
      </c>
      <c r="E237" s="82">
        <v>104123.24</v>
      </c>
      <c r="F237" s="96">
        <v>99</v>
      </c>
      <c r="G237" s="82">
        <v>98380</v>
      </c>
      <c r="H237" s="82">
        <v>153643.42</v>
      </c>
      <c r="I237" s="82">
        <v>145557.31</v>
      </c>
      <c r="J237" s="22">
        <f t="shared" si="31"/>
        <v>94.73709319930525</v>
      </c>
      <c r="K237" s="47">
        <f t="shared" si="34"/>
        <v>139.79329686629035</v>
      </c>
      <c r="L237" s="156">
        <f>(I237/$I$732)*100</f>
        <v>0.5163089950522566</v>
      </c>
    </row>
    <row r="238" spans="1:12" ht="21.75" customHeight="1">
      <c r="A238" s="210"/>
      <c r="B238" s="197"/>
      <c r="C238" s="24">
        <v>4217</v>
      </c>
      <c r="D238" s="13" t="s">
        <v>14</v>
      </c>
      <c r="E238" s="82">
        <v>29741.02</v>
      </c>
      <c r="F238" s="96">
        <v>100</v>
      </c>
      <c r="G238" s="82">
        <v>120000</v>
      </c>
      <c r="H238" s="82"/>
      <c r="I238" s="82"/>
      <c r="J238" s="22"/>
      <c r="K238" s="47">
        <f t="shared" si="34"/>
        <v>0</v>
      </c>
      <c r="L238" s="156">
        <f>(I238/$I$732)*100</f>
        <v>0</v>
      </c>
    </row>
    <row r="239" spans="1:12" ht="21" customHeight="1">
      <c r="A239" s="210"/>
      <c r="B239" s="197"/>
      <c r="C239" s="24">
        <v>4219</v>
      </c>
      <c r="D239" s="13" t="s">
        <v>14</v>
      </c>
      <c r="E239" s="82">
        <v>5248.41</v>
      </c>
      <c r="F239" s="96">
        <v>100</v>
      </c>
      <c r="G239" s="82">
        <v>8461</v>
      </c>
      <c r="H239" s="82"/>
      <c r="I239" s="82"/>
      <c r="J239" s="22"/>
      <c r="K239" s="47">
        <f t="shared" si="34"/>
        <v>0</v>
      </c>
      <c r="L239" s="156">
        <f>(I239/$I$732)*100</f>
        <v>0</v>
      </c>
    </row>
    <row r="240" spans="1:12" ht="32.25" customHeight="1">
      <c r="A240" s="210"/>
      <c r="B240" s="197"/>
      <c r="C240" s="24">
        <v>4240</v>
      </c>
      <c r="D240" s="13" t="s">
        <v>204</v>
      </c>
      <c r="E240" s="82">
        <v>23014.35</v>
      </c>
      <c r="F240" s="96">
        <v>99</v>
      </c>
      <c r="G240" s="82">
        <v>10625</v>
      </c>
      <c r="H240" s="82">
        <v>33269.59</v>
      </c>
      <c r="I240" s="82">
        <v>32700.27</v>
      </c>
      <c r="J240" s="22">
        <f t="shared" si="31"/>
        <v>98.28876761030119</v>
      </c>
      <c r="K240" s="47">
        <f t="shared" si="34"/>
        <v>142.08643737494216</v>
      </c>
      <c r="L240" s="156">
        <f>(I240/$I$732)*100</f>
        <v>0.11599172546976483</v>
      </c>
    </row>
    <row r="241" spans="1:12" ht="11.25">
      <c r="A241" s="210"/>
      <c r="B241" s="197"/>
      <c r="C241" s="24">
        <v>4260</v>
      </c>
      <c r="D241" s="13" t="s">
        <v>15</v>
      </c>
      <c r="E241" s="82">
        <v>13942.99</v>
      </c>
      <c r="F241" s="96">
        <v>55</v>
      </c>
      <c r="G241" s="82">
        <v>22000</v>
      </c>
      <c r="H241" s="82">
        <v>45000</v>
      </c>
      <c r="I241" s="82">
        <v>43583.61</v>
      </c>
      <c r="J241" s="96">
        <f t="shared" si="31"/>
        <v>96.85246666666667</v>
      </c>
      <c r="K241" s="47">
        <f t="shared" si="34"/>
        <v>312.5843882840051</v>
      </c>
      <c r="L241" s="156">
        <f aca="true" t="shared" si="35" ref="L241:L246">(I241/$I$732)*100</f>
        <v>0.15459621972850063</v>
      </c>
    </row>
    <row r="242" spans="1:12" ht="20.25" customHeight="1">
      <c r="A242" s="210"/>
      <c r="B242" s="197"/>
      <c r="C242" s="24">
        <v>4270</v>
      </c>
      <c r="D242" s="13" t="s">
        <v>17</v>
      </c>
      <c r="E242" s="82">
        <v>6237.55</v>
      </c>
      <c r="F242" s="96">
        <v>56</v>
      </c>
      <c r="G242" s="82">
        <v>4500</v>
      </c>
      <c r="H242" s="82">
        <v>10500</v>
      </c>
      <c r="I242" s="82">
        <v>9103.47</v>
      </c>
      <c r="J242" s="95">
        <f t="shared" si="31"/>
        <v>86.69971428571428</v>
      </c>
      <c r="K242" s="47">
        <f t="shared" si="34"/>
        <v>145.9462449198804</v>
      </c>
      <c r="L242" s="156">
        <f t="shared" si="35"/>
        <v>0.03229108484615693</v>
      </c>
    </row>
    <row r="243" spans="1:12" ht="23.25" customHeight="1">
      <c r="A243" s="210"/>
      <c r="B243" s="197"/>
      <c r="C243" s="24">
        <v>4280</v>
      </c>
      <c r="D243" s="13" t="s">
        <v>70</v>
      </c>
      <c r="E243" s="82">
        <v>330</v>
      </c>
      <c r="F243" s="96">
        <v>66</v>
      </c>
      <c r="G243" s="82">
        <v>1500</v>
      </c>
      <c r="H243" s="82">
        <v>1500</v>
      </c>
      <c r="I243" s="82">
        <v>1100</v>
      </c>
      <c r="J243" s="96">
        <f t="shared" si="31"/>
        <v>73.33333333333333</v>
      </c>
      <c r="K243" s="47">
        <f t="shared" si="34"/>
        <v>333.33333333333337</v>
      </c>
      <c r="L243" s="156">
        <f t="shared" si="35"/>
        <v>0.0039018301077251446</v>
      </c>
    </row>
    <row r="244" spans="1:12" ht="20.25" customHeight="1">
      <c r="A244" s="210"/>
      <c r="B244" s="197"/>
      <c r="C244" s="24">
        <v>4300</v>
      </c>
      <c r="D244" s="13" t="s">
        <v>19</v>
      </c>
      <c r="E244" s="82">
        <v>109416.16</v>
      </c>
      <c r="F244" s="96">
        <v>96</v>
      </c>
      <c r="G244" s="82">
        <v>111315</v>
      </c>
      <c r="H244" s="82">
        <v>103000</v>
      </c>
      <c r="I244" s="82">
        <v>102590.17</v>
      </c>
      <c r="J244" s="95">
        <f t="shared" si="31"/>
        <v>99.6021067961165</v>
      </c>
      <c r="K244" s="47">
        <f t="shared" si="34"/>
        <v>93.76144255108203</v>
      </c>
      <c r="L244" s="156">
        <f t="shared" si="35"/>
        <v>0.36389946732967354</v>
      </c>
    </row>
    <row r="245" spans="1:12" ht="23.25" customHeight="1">
      <c r="A245" s="210"/>
      <c r="B245" s="197"/>
      <c r="C245" s="24">
        <v>4307</v>
      </c>
      <c r="D245" s="13" t="s">
        <v>19</v>
      </c>
      <c r="E245" s="82">
        <v>46413.15</v>
      </c>
      <c r="F245" s="96">
        <v>99</v>
      </c>
      <c r="G245" s="82">
        <v>116733</v>
      </c>
      <c r="H245" s="82"/>
      <c r="I245" s="82"/>
      <c r="J245" s="95"/>
      <c r="K245" s="47">
        <f t="shared" si="34"/>
        <v>0</v>
      </c>
      <c r="L245" s="156">
        <f t="shared" si="35"/>
        <v>0</v>
      </c>
    </row>
    <row r="246" spans="1:12" ht="21" customHeight="1">
      <c r="A246" s="210"/>
      <c r="B246" s="197"/>
      <c r="C246" s="24">
        <v>4309</v>
      </c>
      <c r="D246" s="13" t="s">
        <v>19</v>
      </c>
      <c r="E246" s="82">
        <v>12146.79</v>
      </c>
      <c r="F246" s="96">
        <v>99</v>
      </c>
      <c r="G246" s="82">
        <v>4000</v>
      </c>
      <c r="H246" s="82"/>
      <c r="I246" s="82"/>
      <c r="J246" s="95"/>
      <c r="K246" s="47">
        <f t="shared" si="34"/>
        <v>0</v>
      </c>
      <c r="L246" s="156">
        <f t="shared" si="35"/>
        <v>0</v>
      </c>
    </row>
    <row r="247" spans="1:12" ht="21.75" customHeight="1">
      <c r="A247" s="210"/>
      <c r="B247" s="197"/>
      <c r="C247" s="24">
        <v>4360</v>
      </c>
      <c r="D247" s="13" t="s">
        <v>302</v>
      </c>
      <c r="E247" s="82">
        <v>3766.62</v>
      </c>
      <c r="F247" s="96">
        <v>90</v>
      </c>
      <c r="G247" s="82">
        <v>3500</v>
      </c>
      <c r="H247" s="82">
        <v>3900</v>
      </c>
      <c r="I247" s="82">
        <v>3694.49</v>
      </c>
      <c r="J247" s="95">
        <f t="shared" si="31"/>
        <v>94.73051282051281</v>
      </c>
      <c r="K247" s="47"/>
      <c r="L247" s="156"/>
    </row>
    <row r="248" spans="1:12" ht="22.5">
      <c r="A248" s="210"/>
      <c r="B248" s="197"/>
      <c r="C248" s="24">
        <v>4410</v>
      </c>
      <c r="D248" s="13" t="s">
        <v>64</v>
      </c>
      <c r="E248" s="82">
        <v>101.13</v>
      </c>
      <c r="F248" s="96">
        <v>10</v>
      </c>
      <c r="G248" s="82">
        <v>2000</v>
      </c>
      <c r="H248" s="82">
        <v>1000</v>
      </c>
      <c r="I248" s="82">
        <v>247.4</v>
      </c>
      <c r="J248" s="95">
        <f t="shared" si="31"/>
        <v>24.740000000000002</v>
      </c>
      <c r="K248" s="47">
        <f t="shared" si="34"/>
        <v>244.63561752200138</v>
      </c>
      <c r="L248" s="156">
        <f>(I248/$I$732)*100</f>
        <v>0.0008775570624101827</v>
      </c>
    </row>
    <row r="249" spans="1:12" ht="11.25" customHeight="1">
      <c r="A249" s="210"/>
      <c r="B249" s="197"/>
      <c r="C249" s="24">
        <v>4430</v>
      </c>
      <c r="D249" s="13" t="s">
        <v>33</v>
      </c>
      <c r="E249" s="82">
        <v>4620</v>
      </c>
      <c r="F249" s="96">
        <v>96</v>
      </c>
      <c r="G249" s="82">
        <v>7900</v>
      </c>
      <c r="H249" s="82">
        <v>5400</v>
      </c>
      <c r="I249" s="82">
        <v>3954</v>
      </c>
      <c r="J249" s="96">
        <f t="shared" si="31"/>
        <v>73.22222222222223</v>
      </c>
      <c r="K249" s="47">
        <f t="shared" si="34"/>
        <v>85.58441558441558</v>
      </c>
      <c r="L249" s="156"/>
    </row>
    <row r="250" spans="1:12" ht="11.25">
      <c r="A250" s="210"/>
      <c r="B250" s="197"/>
      <c r="C250" s="24">
        <v>4440</v>
      </c>
      <c r="D250" s="13" t="s">
        <v>95</v>
      </c>
      <c r="E250" s="82">
        <v>72471.62</v>
      </c>
      <c r="F250" s="96">
        <v>99</v>
      </c>
      <c r="G250" s="82">
        <v>73881</v>
      </c>
      <c r="H250" s="82">
        <v>72746</v>
      </c>
      <c r="I250" s="82">
        <v>71751.24</v>
      </c>
      <c r="J250" s="95">
        <f t="shared" si="31"/>
        <v>98.6325571165425</v>
      </c>
      <c r="K250" s="47">
        <f t="shared" si="34"/>
        <v>99.00598330767274</v>
      </c>
      <c r="L250" s="156">
        <f aca="true" t="shared" si="36" ref="L250:L255">(I250/$I$732)*100</f>
        <v>0.25451013499873887</v>
      </c>
    </row>
    <row r="251" spans="1:12" ht="45" customHeight="1">
      <c r="A251" s="210"/>
      <c r="B251" s="197"/>
      <c r="C251" s="24">
        <v>4520</v>
      </c>
      <c r="D251" s="13" t="s">
        <v>286</v>
      </c>
      <c r="E251" s="82">
        <v>5828.6</v>
      </c>
      <c r="F251" s="96">
        <v>81</v>
      </c>
      <c r="G251" s="82">
        <v>4000</v>
      </c>
      <c r="H251" s="82">
        <v>6500</v>
      </c>
      <c r="I251" s="82">
        <v>6107</v>
      </c>
      <c r="J251" s="95">
        <f t="shared" si="31"/>
        <v>93.95384615384616</v>
      </c>
      <c r="K251" s="47">
        <f t="shared" si="34"/>
        <v>104.77644717427854</v>
      </c>
      <c r="L251" s="156">
        <f t="shared" si="36"/>
        <v>0.021662251334434054</v>
      </c>
    </row>
    <row r="252" spans="1:12" ht="21" customHeight="1">
      <c r="A252" s="210"/>
      <c r="B252" s="197"/>
      <c r="C252" s="24">
        <v>4700</v>
      </c>
      <c r="D252" s="13" t="s">
        <v>139</v>
      </c>
      <c r="E252" s="82">
        <v>500</v>
      </c>
      <c r="F252" s="96">
        <v>83</v>
      </c>
      <c r="G252" s="82">
        <v>600</v>
      </c>
      <c r="H252" s="82">
        <v>600</v>
      </c>
      <c r="I252" s="82">
        <v>250</v>
      </c>
      <c r="J252" s="96">
        <f t="shared" si="31"/>
        <v>41.66666666666667</v>
      </c>
      <c r="K252" s="47">
        <f t="shared" si="34"/>
        <v>50</v>
      </c>
      <c r="L252" s="156">
        <f t="shared" si="36"/>
        <v>0.0008867795699375329</v>
      </c>
    </row>
    <row r="253" spans="1:12" ht="32.25" customHeight="1">
      <c r="A253" s="210"/>
      <c r="B253" s="209">
        <v>80103</v>
      </c>
      <c r="C253" s="44"/>
      <c r="D253" s="2" t="s">
        <v>260</v>
      </c>
      <c r="E253" s="89">
        <f>SUM(E254:E254)</f>
        <v>226868.79</v>
      </c>
      <c r="F253" s="92">
        <v>100</v>
      </c>
      <c r="G253" s="89">
        <f>SUM(G254:G254)</f>
        <v>167919.84</v>
      </c>
      <c r="H253" s="89">
        <f>SUM(H254:H254)</f>
        <v>188697.84</v>
      </c>
      <c r="I253" s="89">
        <f>SUM(I254:I254)</f>
        <v>188697.8</v>
      </c>
      <c r="J253" s="94">
        <f t="shared" si="31"/>
        <v>99.99997880208909</v>
      </c>
      <c r="K253" s="47">
        <f t="shared" si="34"/>
        <v>83.17486067607624</v>
      </c>
      <c r="L253" s="155">
        <f t="shared" si="36"/>
        <v>0.6693334157286344</v>
      </c>
    </row>
    <row r="254" spans="1:12" ht="97.5" customHeight="1">
      <c r="A254" s="210"/>
      <c r="B254" s="209"/>
      <c r="C254" s="24">
        <v>2590</v>
      </c>
      <c r="D254" s="13" t="s">
        <v>261</v>
      </c>
      <c r="E254" s="15">
        <v>226868.79</v>
      </c>
      <c r="F254" s="47">
        <v>100</v>
      </c>
      <c r="G254" s="15">
        <v>167919.84</v>
      </c>
      <c r="H254" s="15">
        <v>188697.84</v>
      </c>
      <c r="I254" s="15">
        <v>188697.8</v>
      </c>
      <c r="J254" s="94">
        <f t="shared" si="31"/>
        <v>99.99997880208909</v>
      </c>
      <c r="K254" s="47">
        <f t="shared" si="34"/>
        <v>83.17486067607624</v>
      </c>
      <c r="L254" s="156">
        <f t="shared" si="36"/>
        <v>0.6693334157286344</v>
      </c>
    </row>
    <row r="255" spans="1:12" ht="11.25">
      <c r="A255" s="210"/>
      <c r="B255" s="200">
        <v>80104</v>
      </c>
      <c r="C255" s="44"/>
      <c r="D255" s="2" t="s">
        <v>97</v>
      </c>
      <c r="E255" s="89">
        <f>SUM(E256:E283)</f>
        <v>910102.77</v>
      </c>
      <c r="F255" s="92">
        <v>98</v>
      </c>
      <c r="G255" s="89">
        <f>SUM(G256:G283)</f>
        <v>911412.36</v>
      </c>
      <c r="H255" s="89">
        <f>SUM(H256:H283)</f>
        <v>763227.8400000001</v>
      </c>
      <c r="I255" s="89">
        <f>SUM(I256:I283)</f>
        <v>747680.0200000001</v>
      </c>
      <c r="J255" s="94">
        <f t="shared" si="31"/>
        <v>97.96288615467697</v>
      </c>
      <c r="K255" s="3">
        <f t="shared" si="34"/>
        <v>82.1533616472786</v>
      </c>
      <c r="L255" s="155">
        <f t="shared" si="36"/>
        <v>2.6521094663459444</v>
      </c>
    </row>
    <row r="256" spans="1:12" ht="57.75" customHeight="1">
      <c r="A256" s="210"/>
      <c r="B256" s="197"/>
      <c r="C256" s="24">
        <v>2540</v>
      </c>
      <c r="D256" s="13" t="s">
        <v>315</v>
      </c>
      <c r="E256" s="82">
        <v>477453.55</v>
      </c>
      <c r="F256" s="96">
        <v>100</v>
      </c>
      <c r="G256" s="82">
        <v>478107.36</v>
      </c>
      <c r="H256" s="82">
        <v>460819.84</v>
      </c>
      <c r="I256" s="82">
        <v>460399.68</v>
      </c>
      <c r="J256" s="96">
        <f t="shared" si="31"/>
        <v>99.9088233701049</v>
      </c>
      <c r="K256" s="3"/>
      <c r="L256" s="166">
        <f aca="true" t="shared" si="37" ref="L256:L264">(I256/$I$732)*100</f>
        <v>1.6330921209191112</v>
      </c>
    </row>
    <row r="257" spans="1:12" ht="31.5" customHeight="1">
      <c r="A257" s="210"/>
      <c r="B257" s="197"/>
      <c r="C257" s="24">
        <v>3020</v>
      </c>
      <c r="D257" s="13" t="s">
        <v>259</v>
      </c>
      <c r="E257" s="82">
        <v>9308.62</v>
      </c>
      <c r="F257" s="96">
        <v>94</v>
      </c>
      <c r="G257" s="82">
        <v>8603</v>
      </c>
      <c r="H257" s="82">
        <v>8603</v>
      </c>
      <c r="I257" s="82">
        <v>7571.9</v>
      </c>
      <c r="J257" s="96">
        <f t="shared" si="31"/>
        <v>88.0146460537022</v>
      </c>
      <c r="K257" s="47">
        <f t="shared" si="34"/>
        <v>81.34288433731315</v>
      </c>
      <c r="L257" s="166">
        <f t="shared" si="37"/>
        <v>0.02685842490244002</v>
      </c>
    </row>
    <row r="258" spans="1:12" ht="20.25" customHeight="1">
      <c r="A258" s="210"/>
      <c r="B258" s="197"/>
      <c r="C258" s="24">
        <v>4010</v>
      </c>
      <c r="D258" s="13" t="s">
        <v>248</v>
      </c>
      <c r="E258" s="82">
        <v>165084.1</v>
      </c>
      <c r="F258" s="96">
        <v>98</v>
      </c>
      <c r="G258" s="82">
        <v>123500</v>
      </c>
      <c r="H258" s="82">
        <v>128400</v>
      </c>
      <c r="I258" s="82">
        <v>124517.33</v>
      </c>
      <c r="J258" s="96">
        <f t="shared" si="31"/>
        <v>96.97611370716511</v>
      </c>
      <c r="K258" s="47">
        <f t="shared" si="34"/>
        <v>75.42660377347062</v>
      </c>
      <c r="L258" s="156">
        <f t="shared" si="37"/>
        <v>0.44167769738867946</v>
      </c>
    </row>
    <row r="259" spans="1:12" ht="20.25" customHeight="1">
      <c r="A259" s="210"/>
      <c r="B259" s="197"/>
      <c r="C259" s="24">
        <v>4017</v>
      </c>
      <c r="D259" s="13" t="s">
        <v>248</v>
      </c>
      <c r="E259" s="82">
        <v>46340.65</v>
      </c>
      <c r="F259" s="96">
        <v>91</v>
      </c>
      <c r="G259" s="82"/>
      <c r="H259" s="82"/>
      <c r="I259" s="82"/>
      <c r="J259" s="96"/>
      <c r="K259" s="47">
        <f t="shared" si="34"/>
        <v>0</v>
      </c>
      <c r="L259" s="156">
        <f t="shared" si="37"/>
        <v>0</v>
      </c>
    </row>
    <row r="260" spans="1:12" ht="21.75" customHeight="1">
      <c r="A260" s="210"/>
      <c r="B260" s="197"/>
      <c r="C260" s="24">
        <v>4040</v>
      </c>
      <c r="D260" s="13" t="s">
        <v>266</v>
      </c>
      <c r="E260" s="82">
        <v>21460.94</v>
      </c>
      <c r="F260" s="96">
        <v>100</v>
      </c>
      <c r="G260" s="82">
        <v>12600</v>
      </c>
      <c r="H260" s="82">
        <v>12600</v>
      </c>
      <c r="I260" s="82">
        <v>12126.82</v>
      </c>
      <c r="J260" s="96">
        <f t="shared" si="31"/>
        <v>96.24460317460317</v>
      </c>
      <c r="K260" s="47">
        <f t="shared" si="34"/>
        <v>56.50647175752786</v>
      </c>
      <c r="L260" s="156">
        <f t="shared" si="37"/>
        <v>0.04301526489723949</v>
      </c>
    </row>
    <row r="261" spans="1:12" ht="20.25" customHeight="1">
      <c r="A261" s="210"/>
      <c r="B261" s="197"/>
      <c r="C261" s="24">
        <v>4110</v>
      </c>
      <c r="D261" s="13" t="s">
        <v>262</v>
      </c>
      <c r="E261" s="82">
        <v>32236.16</v>
      </c>
      <c r="F261" s="96">
        <v>95</v>
      </c>
      <c r="G261" s="82">
        <v>26072</v>
      </c>
      <c r="H261" s="82">
        <v>27972</v>
      </c>
      <c r="I261" s="82">
        <v>25635.32</v>
      </c>
      <c r="J261" s="96">
        <f t="shared" si="31"/>
        <v>91.64636064636065</v>
      </c>
      <c r="K261" s="47">
        <f t="shared" si="34"/>
        <v>79.52349163175762</v>
      </c>
      <c r="L261" s="156">
        <f t="shared" si="37"/>
        <v>0.09093151217924414</v>
      </c>
    </row>
    <row r="262" spans="1:12" ht="20.25" customHeight="1">
      <c r="A262" s="210"/>
      <c r="B262" s="197"/>
      <c r="C262" s="24">
        <v>4117</v>
      </c>
      <c r="D262" s="13" t="s">
        <v>257</v>
      </c>
      <c r="E262" s="82">
        <v>7939.4</v>
      </c>
      <c r="F262" s="96">
        <v>91</v>
      </c>
      <c r="G262" s="82"/>
      <c r="H262" s="82"/>
      <c r="I262" s="82"/>
      <c r="J262" s="96"/>
      <c r="K262" s="47">
        <f t="shared" si="34"/>
        <v>0</v>
      </c>
      <c r="L262" s="156">
        <f t="shared" si="37"/>
        <v>0</v>
      </c>
    </row>
    <row r="263" spans="1:12" ht="11.25">
      <c r="A263" s="210"/>
      <c r="B263" s="197"/>
      <c r="C263" s="24">
        <v>4120</v>
      </c>
      <c r="D263" s="13" t="s">
        <v>41</v>
      </c>
      <c r="E263" s="82">
        <v>3743.25</v>
      </c>
      <c r="F263" s="96">
        <v>92</v>
      </c>
      <c r="G263" s="82">
        <v>3598</v>
      </c>
      <c r="H263" s="82">
        <v>3598</v>
      </c>
      <c r="I263" s="82">
        <v>2960.8</v>
      </c>
      <c r="J263" s="95">
        <f t="shared" si="31"/>
        <v>82.29016120066704</v>
      </c>
      <c r="K263" s="47">
        <f t="shared" si="34"/>
        <v>79.09704134108063</v>
      </c>
      <c r="L263" s="156">
        <f t="shared" si="37"/>
        <v>0.01050230780268419</v>
      </c>
    </row>
    <row r="264" spans="1:12" ht="11.25">
      <c r="A264" s="210"/>
      <c r="B264" s="197"/>
      <c r="C264" s="24">
        <v>4127</v>
      </c>
      <c r="D264" s="13" t="s">
        <v>41</v>
      </c>
      <c r="E264" s="82">
        <v>767.92</v>
      </c>
      <c r="F264" s="96">
        <v>87</v>
      </c>
      <c r="G264" s="82"/>
      <c r="H264" s="82"/>
      <c r="I264" s="82"/>
      <c r="J264" s="95"/>
      <c r="K264" s="47">
        <f t="shared" si="34"/>
        <v>0</v>
      </c>
      <c r="L264" s="156">
        <f t="shared" si="37"/>
        <v>0</v>
      </c>
    </row>
    <row r="265" spans="1:12" ht="22.5">
      <c r="A265" s="210"/>
      <c r="B265" s="197"/>
      <c r="C265" s="24">
        <v>4170</v>
      </c>
      <c r="D265" s="13" t="s">
        <v>30</v>
      </c>
      <c r="E265" s="83">
        <v>701</v>
      </c>
      <c r="F265" s="96">
        <v>70</v>
      </c>
      <c r="G265" s="82"/>
      <c r="H265" s="83"/>
      <c r="I265" s="83"/>
      <c r="J265" s="95"/>
      <c r="K265" s="47">
        <f t="shared" si="34"/>
        <v>0</v>
      </c>
      <c r="L265" s="156"/>
    </row>
    <row r="266" spans="1:12" ht="21" customHeight="1">
      <c r="A266" s="210"/>
      <c r="B266" s="197"/>
      <c r="C266" s="24">
        <v>4177</v>
      </c>
      <c r="D266" s="13" t="s">
        <v>30</v>
      </c>
      <c r="E266" s="83">
        <v>2520</v>
      </c>
      <c r="F266" s="96">
        <v>100</v>
      </c>
      <c r="G266" s="82"/>
      <c r="H266" s="83"/>
      <c r="I266" s="83"/>
      <c r="J266" s="95"/>
      <c r="K266" s="47">
        <f t="shared" si="34"/>
        <v>0</v>
      </c>
      <c r="L266" s="156">
        <f aca="true" t="shared" si="38" ref="L266:L277">(I266/$I$732)*100</f>
        <v>0</v>
      </c>
    </row>
    <row r="267" spans="1:12" ht="21" customHeight="1">
      <c r="A267" s="210"/>
      <c r="B267" s="197"/>
      <c r="C267" s="24">
        <v>4210</v>
      </c>
      <c r="D267" s="13" t="s">
        <v>14</v>
      </c>
      <c r="E267" s="82">
        <v>10359.28</v>
      </c>
      <c r="F267" s="96">
        <v>84</v>
      </c>
      <c r="G267" s="82">
        <v>1660</v>
      </c>
      <c r="H267" s="82">
        <v>2060</v>
      </c>
      <c r="I267" s="82">
        <v>1461.63</v>
      </c>
      <c r="J267" s="96">
        <f t="shared" si="31"/>
        <v>70.95291262135923</v>
      </c>
      <c r="K267" s="47">
        <f t="shared" si="34"/>
        <v>14.10937825794843</v>
      </c>
      <c r="L267" s="156">
        <f t="shared" si="38"/>
        <v>0.005184574491231185</v>
      </c>
    </row>
    <row r="268" spans="1:12" ht="22.5">
      <c r="A268" s="210"/>
      <c r="B268" s="197"/>
      <c r="C268" s="24">
        <v>4217</v>
      </c>
      <c r="D268" s="13" t="s">
        <v>14</v>
      </c>
      <c r="E268" s="82">
        <v>6281.26</v>
      </c>
      <c r="F268" s="96">
        <v>100</v>
      </c>
      <c r="G268" s="82"/>
      <c r="H268" s="82"/>
      <c r="I268" s="82"/>
      <c r="J268" s="96"/>
      <c r="K268" s="47">
        <f t="shared" si="34"/>
        <v>0</v>
      </c>
      <c r="L268" s="156">
        <f t="shared" si="38"/>
        <v>0</v>
      </c>
    </row>
    <row r="269" spans="1:12" ht="33.75">
      <c r="A269" s="210"/>
      <c r="B269" s="197"/>
      <c r="C269" s="24">
        <v>4240</v>
      </c>
      <c r="D269" s="13" t="s">
        <v>93</v>
      </c>
      <c r="E269" s="82">
        <v>399.26</v>
      </c>
      <c r="F269" s="96">
        <v>37</v>
      </c>
      <c r="G269" s="82">
        <v>1000</v>
      </c>
      <c r="H269" s="82">
        <v>1160</v>
      </c>
      <c r="I269" s="82">
        <v>1158.31</v>
      </c>
      <c r="J269" s="95">
        <f t="shared" si="31"/>
        <v>99.85431034482758</v>
      </c>
      <c r="K269" s="47">
        <f t="shared" si="34"/>
        <v>290.11421129088814</v>
      </c>
      <c r="L269" s="156">
        <f t="shared" si="38"/>
        <v>0.004108662574617374</v>
      </c>
    </row>
    <row r="270" spans="1:12" ht="31.5" customHeight="1">
      <c r="A270" s="210"/>
      <c r="B270" s="197"/>
      <c r="C270" s="24">
        <v>4247</v>
      </c>
      <c r="D270" s="13" t="s">
        <v>93</v>
      </c>
      <c r="E270" s="82">
        <v>13109.57</v>
      </c>
      <c r="F270" s="96">
        <v>100</v>
      </c>
      <c r="G270" s="82"/>
      <c r="H270" s="82"/>
      <c r="I270" s="82"/>
      <c r="J270" s="95"/>
      <c r="K270" s="47">
        <f t="shared" si="34"/>
        <v>0</v>
      </c>
      <c r="L270" s="156">
        <f t="shared" si="38"/>
        <v>0</v>
      </c>
    </row>
    <row r="271" spans="1:12" ht="11.25">
      <c r="A271" s="210"/>
      <c r="B271" s="197"/>
      <c r="C271" s="24">
        <v>4260</v>
      </c>
      <c r="D271" s="13" t="s">
        <v>15</v>
      </c>
      <c r="E271" s="82">
        <v>1969.34</v>
      </c>
      <c r="F271" s="96">
        <v>39</v>
      </c>
      <c r="G271" s="82">
        <v>1100</v>
      </c>
      <c r="H271" s="82">
        <v>4000</v>
      </c>
      <c r="I271" s="82">
        <v>3987.76</v>
      </c>
      <c r="J271" s="95">
        <f t="shared" si="31"/>
        <v>99.694</v>
      </c>
      <c r="K271" s="47">
        <f t="shared" si="34"/>
        <v>202.4922055104756</v>
      </c>
      <c r="L271" s="156">
        <f t="shared" si="38"/>
        <v>0.014145056391256386</v>
      </c>
    </row>
    <row r="272" spans="1:12" ht="20.25" customHeight="1">
      <c r="A272" s="210"/>
      <c r="B272" s="197"/>
      <c r="C272" s="24">
        <v>4270</v>
      </c>
      <c r="D272" s="13" t="s">
        <v>17</v>
      </c>
      <c r="E272" s="82">
        <v>79.68</v>
      </c>
      <c r="F272" s="96">
        <v>16</v>
      </c>
      <c r="G272" s="82"/>
      <c r="H272" s="82"/>
      <c r="I272" s="82"/>
      <c r="J272" s="95"/>
      <c r="K272" s="47">
        <f t="shared" si="34"/>
        <v>0</v>
      </c>
      <c r="L272" s="156">
        <f t="shared" si="38"/>
        <v>0</v>
      </c>
    </row>
    <row r="273" spans="1:12" ht="22.5">
      <c r="A273" s="210"/>
      <c r="B273" s="197"/>
      <c r="C273" s="24">
        <v>4280</v>
      </c>
      <c r="D273" s="13" t="s">
        <v>70</v>
      </c>
      <c r="E273" s="82">
        <v>140</v>
      </c>
      <c r="F273" s="96">
        <v>56</v>
      </c>
      <c r="G273" s="82"/>
      <c r="H273" s="82">
        <v>50</v>
      </c>
      <c r="I273" s="82">
        <v>50</v>
      </c>
      <c r="J273" s="95">
        <f t="shared" si="31"/>
        <v>100</v>
      </c>
      <c r="K273" s="47">
        <f t="shared" si="34"/>
        <v>35.714285714285715</v>
      </c>
      <c r="L273" s="156">
        <f t="shared" si="38"/>
        <v>0.00017735591398750658</v>
      </c>
    </row>
    <row r="274" spans="1:12" ht="20.25" customHeight="1">
      <c r="A274" s="210"/>
      <c r="B274" s="197"/>
      <c r="C274" s="24">
        <v>4300</v>
      </c>
      <c r="D274" s="13" t="s">
        <v>19</v>
      </c>
      <c r="E274" s="82">
        <v>2277.85</v>
      </c>
      <c r="F274" s="96">
        <v>72</v>
      </c>
      <c r="G274" s="82">
        <v>600</v>
      </c>
      <c r="H274" s="82">
        <v>5710</v>
      </c>
      <c r="I274" s="82">
        <v>608.64</v>
      </c>
      <c r="J274" s="96">
        <f t="shared" si="31"/>
        <v>10.659194395796847</v>
      </c>
      <c r="K274" s="47">
        <f t="shared" si="34"/>
        <v>26.719933270408504</v>
      </c>
      <c r="L274" s="156">
        <f t="shared" si="38"/>
        <v>0.0021589180697871198</v>
      </c>
    </row>
    <row r="275" spans="1:12" ht="22.5">
      <c r="A275" s="210"/>
      <c r="B275" s="197"/>
      <c r="C275" s="24">
        <v>4307</v>
      </c>
      <c r="D275" s="13" t="s">
        <v>19</v>
      </c>
      <c r="E275" s="82">
        <v>21101.63</v>
      </c>
      <c r="F275" s="96">
        <v>100</v>
      </c>
      <c r="G275" s="82">
        <v>143300</v>
      </c>
      <c r="H275" s="82"/>
      <c r="I275" s="82"/>
      <c r="J275" s="96"/>
      <c r="K275" s="47">
        <f t="shared" si="34"/>
        <v>0</v>
      </c>
      <c r="L275" s="156">
        <f t="shared" si="38"/>
        <v>0</v>
      </c>
    </row>
    <row r="276" spans="1:12" ht="22.5">
      <c r="A276" s="210"/>
      <c r="B276" s="197"/>
      <c r="C276" s="24">
        <v>4309</v>
      </c>
      <c r="D276" s="13" t="s">
        <v>19</v>
      </c>
      <c r="E276" s="82"/>
      <c r="F276" s="96"/>
      <c r="G276" s="82">
        <v>25290</v>
      </c>
      <c r="H276" s="82"/>
      <c r="I276" s="82"/>
      <c r="J276" s="96"/>
      <c r="K276" s="47"/>
      <c r="L276" s="156"/>
    </row>
    <row r="277" spans="1:12" ht="19.5" customHeight="1">
      <c r="A277" s="210"/>
      <c r="B277" s="197"/>
      <c r="C277" s="24">
        <v>4330</v>
      </c>
      <c r="D277" s="13" t="s">
        <v>195</v>
      </c>
      <c r="E277" s="82">
        <v>64392.21</v>
      </c>
      <c r="F277" s="96">
        <v>100</v>
      </c>
      <c r="G277" s="82">
        <v>76500</v>
      </c>
      <c r="H277" s="82">
        <v>98100</v>
      </c>
      <c r="I277" s="82">
        <v>98043.76</v>
      </c>
      <c r="J277" s="96">
        <f t="shared" si="31"/>
        <v>99.94267074413862</v>
      </c>
      <c r="K277" s="47">
        <f aca="true" t="shared" si="39" ref="K277:K324">(I277/E277)*100</f>
        <v>152.26028117376308</v>
      </c>
      <c r="L277" s="156">
        <f t="shared" si="38"/>
        <v>0.3477728133114347</v>
      </c>
    </row>
    <row r="278" spans="1:12" ht="19.5" customHeight="1">
      <c r="A278" s="210"/>
      <c r="B278" s="197"/>
      <c r="C278" s="24">
        <v>4350</v>
      </c>
      <c r="D278" s="13" t="s">
        <v>71</v>
      </c>
      <c r="E278" s="82"/>
      <c r="F278" s="96"/>
      <c r="G278" s="82"/>
      <c r="H278" s="82"/>
      <c r="I278" s="82"/>
      <c r="J278" s="96"/>
      <c r="K278" s="47"/>
      <c r="L278" s="156"/>
    </row>
    <row r="279" spans="1:12" ht="33.75">
      <c r="A279" s="210"/>
      <c r="B279" s="197"/>
      <c r="C279" s="24">
        <v>4360</v>
      </c>
      <c r="D279" s="13" t="s">
        <v>302</v>
      </c>
      <c r="E279" s="82">
        <v>1102.65</v>
      </c>
      <c r="F279" s="96">
        <v>94</v>
      </c>
      <c r="G279" s="82">
        <v>120</v>
      </c>
      <c r="H279" s="82">
        <v>750</v>
      </c>
      <c r="I279" s="82">
        <v>584.81</v>
      </c>
      <c r="J279" s="96">
        <f t="shared" si="31"/>
        <v>77.97466666666666</v>
      </c>
      <c r="K279" s="47"/>
      <c r="L279" s="156"/>
    </row>
    <row r="280" spans="1:12" ht="12.75" customHeight="1">
      <c r="A280" s="210"/>
      <c r="B280" s="197"/>
      <c r="C280" s="24">
        <v>4430</v>
      </c>
      <c r="D280" s="13" t="s">
        <v>33</v>
      </c>
      <c r="E280" s="82">
        <v>430</v>
      </c>
      <c r="F280" s="96">
        <v>96</v>
      </c>
      <c r="G280" s="82">
        <v>450</v>
      </c>
      <c r="H280" s="82">
        <v>450</v>
      </c>
      <c r="I280" s="82">
        <v>210</v>
      </c>
      <c r="J280" s="95">
        <f t="shared" si="31"/>
        <v>46.666666666666664</v>
      </c>
      <c r="K280" s="47">
        <f t="shared" si="39"/>
        <v>48.837209302325576</v>
      </c>
      <c r="L280" s="156">
        <f>(I280/$I$732)*100</f>
        <v>0.0007448948387475277</v>
      </c>
    </row>
    <row r="281" spans="1:12" ht="11.25">
      <c r="A281" s="210"/>
      <c r="B281" s="197"/>
      <c r="C281" s="24">
        <v>4440</v>
      </c>
      <c r="D281" s="13" t="s">
        <v>95</v>
      </c>
      <c r="E281" s="82">
        <v>9931.39</v>
      </c>
      <c r="F281" s="96">
        <v>100</v>
      </c>
      <c r="G281" s="82">
        <v>8812</v>
      </c>
      <c r="H281" s="82">
        <v>8652</v>
      </c>
      <c r="I281" s="82">
        <v>8136.28</v>
      </c>
      <c r="J281" s="96">
        <f t="shared" si="31"/>
        <v>94.03929727230698</v>
      </c>
      <c r="K281" s="47">
        <f t="shared" si="39"/>
        <v>81.92488664728704</v>
      </c>
      <c r="L281" s="156">
        <f>(I281/$I$732)*100</f>
        <v>0.0288603475171654</v>
      </c>
    </row>
    <row r="282" spans="1:12" ht="45">
      <c r="A282" s="210"/>
      <c r="B282" s="197"/>
      <c r="C282" s="24">
        <v>4520</v>
      </c>
      <c r="D282" s="13" t="s">
        <v>242</v>
      </c>
      <c r="E282" s="82">
        <v>378.47</v>
      </c>
      <c r="F282" s="96">
        <v>76</v>
      </c>
      <c r="G282" s="82">
        <v>100</v>
      </c>
      <c r="H282" s="82">
        <v>303</v>
      </c>
      <c r="I282" s="82">
        <v>226.98</v>
      </c>
      <c r="J282" s="96">
        <f t="shared" si="31"/>
        <v>74.91089108910892</v>
      </c>
      <c r="K282" s="47">
        <f t="shared" si="39"/>
        <v>59.973049383042245</v>
      </c>
      <c r="L282" s="156">
        <f>(I282/$I$732)*100</f>
        <v>0.0008051249071376848</v>
      </c>
    </row>
    <row r="283" spans="1:12" ht="45">
      <c r="A283" s="210"/>
      <c r="B283" s="199"/>
      <c r="C283" s="24">
        <v>6060</v>
      </c>
      <c r="D283" s="13" t="s">
        <v>303</v>
      </c>
      <c r="E283" s="82">
        <v>10594.59</v>
      </c>
      <c r="F283" s="96">
        <v>96</v>
      </c>
      <c r="G283" s="82"/>
      <c r="H283" s="82"/>
      <c r="I283" s="82"/>
      <c r="J283" s="96"/>
      <c r="K283" s="47"/>
      <c r="L283" s="156"/>
    </row>
    <row r="284" spans="1:12" ht="33.75" customHeight="1">
      <c r="A284" s="210"/>
      <c r="B284" s="200">
        <v>80106</v>
      </c>
      <c r="C284" s="24"/>
      <c r="D284" s="2" t="s">
        <v>218</v>
      </c>
      <c r="E284" s="5">
        <f>E285</f>
        <v>16675.06</v>
      </c>
      <c r="F284" s="3">
        <v>100</v>
      </c>
      <c r="G284" s="5">
        <f>G285</f>
        <v>15302.4</v>
      </c>
      <c r="H284" s="5">
        <f>H285</f>
        <v>0</v>
      </c>
      <c r="I284" s="5">
        <f>I285</f>
        <v>0</v>
      </c>
      <c r="J284" s="3"/>
      <c r="K284" s="3">
        <f t="shared" si="39"/>
        <v>0</v>
      </c>
      <c r="L284" s="169">
        <f>(I284/$I$732)*100</f>
        <v>0</v>
      </c>
    </row>
    <row r="285" spans="1:12" ht="60" customHeight="1">
      <c r="A285" s="210"/>
      <c r="B285" s="206"/>
      <c r="C285" s="24">
        <v>2580</v>
      </c>
      <c r="D285" s="13" t="s">
        <v>316</v>
      </c>
      <c r="E285" s="15">
        <v>16675.06</v>
      </c>
      <c r="F285" s="47">
        <v>100</v>
      </c>
      <c r="G285" s="15">
        <v>15302.4</v>
      </c>
      <c r="H285" s="15"/>
      <c r="I285" s="15"/>
      <c r="J285" s="47"/>
      <c r="K285" s="3"/>
      <c r="L285" s="156">
        <f>(I285/$I$732)*100</f>
        <v>0</v>
      </c>
    </row>
    <row r="286" spans="1:12" ht="11.25">
      <c r="A286" s="210"/>
      <c r="B286" s="200">
        <v>80110</v>
      </c>
      <c r="C286" s="44"/>
      <c r="D286" s="2" t="s">
        <v>98</v>
      </c>
      <c r="E286" s="89">
        <f>SUM(E287:E319)</f>
        <v>1984929.31</v>
      </c>
      <c r="F286" s="96">
        <v>94</v>
      </c>
      <c r="G286" s="89">
        <f>SUM(G287:G319)</f>
        <v>2273206</v>
      </c>
      <c r="H286" s="89">
        <f>SUM(H287:H319)</f>
        <v>2032883.28</v>
      </c>
      <c r="I286" s="89">
        <f>SUM(I287:I319)</f>
        <v>1954700.8499999994</v>
      </c>
      <c r="J286" s="94">
        <f t="shared" si="31"/>
        <v>96.15411121882018</v>
      </c>
      <c r="K286" s="3">
        <f t="shared" si="39"/>
        <v>98.47710143390444</v>
      </c>
      <c r="L286" s="155">
        <f aca="true" t="shared" si="40" ref="L286:L312">(I286/$I$732)*100</f>
        <v>6.933555116478118</v>
      </c>
    </row>
    <row r="287" spans="1:12" ht="33.75" customHeight="1">
      <c r="A287" s="210"/>
      <c r="B287" s="197"/>
      <c r="C287" s="24">
        <v>3020</v>
      </c>
      <c r="D287" s="13" t="s">
        <v>259</v>
      </c>
      <c r="E287" s="82">
        <v>78958.08</v>
      </c>
      <c r="F287" s="96">
        <v>97</v>
      </c>
      <c r="G287" s="82">
        <v>81306</v>
      </c>
      <c r="H287" s="82">
        <v>81306</v>
      </c>
      <c r="I287" s="82">
        <v>76795.22</v>
      </c>
      <c r="J287" s="96">
        <f t="shared" si="31"/>
        <v>94.4520945563673</v>
      </c>
      <c r="K287" s="47">
        <f t="shared" si="39"/>
        <v>97.2607489949097</v>
      </c>
      <c r="L287" s="166">
        <f t="shared" si="40"/>
        <v>0.2724017286594329</v>
      </c>
    </row>
    <row r="288" spans="1:12" ht="21" customHeight="1">
      <c r="A288" s="210"/>
      <c r="B288" s="197"/>
      <c r="C288" s="24">
        <v>4010</v>
      </c>
      <c r="D288" s="13" t="s">
        <v>248</v>
      </c>
      <c r="E288" s="82">
        <v>1109477.66</v>
      </c>
      <c r="F288" s="96">
        <v>96</v>
      </c>
      <c r="G288" s="82">
        <v>1179680</v>
      </c>
      <c r="H288" s="82">
        <v>1223500</v>
      </c>
      <c r="I288" s="82">
        <v>1190581.16</v>
      </c>
      <c r="J288" s="96">
        <f t="shared" si="31"/>
        <v>97.3094532080098</v>
      </c>
      <c r="K288" s="47">
        <f t="shared" si="39"/>
        <v>107.31006156536762</v>
      </c>
      <c r="L288" s="156">
        <f t="shared" si="40"/>
        <v>4.2231321961621155</v>
      </c>
    </row>
    <row r="289" spans="1:12" ht="21" customHeight="1">
      <c r="A289" s="210"/>
      <c r="B289" s="197"/>
      <c r="C289" s="24">
        <v>4017</v>
      </c>
      <c r="D289" s="13" t="s">
        <v>248</v>
      </c>
      <c r="E289" s="82">
        <v>8641.77</v>
      </c>
      <c r="F289" s="96">
        <v>100</v>
      </c>
      <c r="G289" s="82"/>
      <c r="H289" s="82"/>
      <c r="I289" s="82"/>
      <c r="J289" s="96"/>
      <c r="K289" s="47">
        <f t="shared" si="39"/>
        <v>0</v>
      </c>
      <c r="L289" s="156">
        <f t="shared" si="40"/>
        <v>0</v>
      </c>
    </row>
    <row r="290" spans="1:12" ht="21.75" customHeight="1">
      <c r="A290" s="210"/>
      <c r="B290" s="197"/>
      <c r="C290" s="24">
        <v>4019</v>
      </c>
      <c r="D290" s="13" t="s">
        <v>248</v>
      </c>
      <c r="E290" s="82">
        <v>1525.02</v>
      </c>
      <c r="F290" s="96">
        <v>100</v>
      </c>
      <c r="G290" s="82"/>
      <c r="H290" s="82"/>
      <c r="I290" s="82"/>
      <c r="J290" s="96"/>
      <c r="K290" s="47">
        <f t="shared" si="39"/>
        <v>0</v>
      </c>
      <c r="L290" s="156">
        <f t="shared" si="40"/>
        <v>0</v>
      </c>
    </row>
    <row r="291" spans="1:12" ht="23.25" customHeight="1">
      <c r="A291" s="210"/>
      <c r="B291" s="197"/>
      <c r="C291" s="24">
        <v>4040</v>
      </c>
      <c r="D291" s="13" t="s">
        <v>288</v>
      </c>
      <c r="E291" s="82">
        <v>98943.26</v>
      </c>
      <c r="F291" s="96">
        <v>99</v>
      </c>
      <c r="G291" s="82">
        <v>103700</v>
      </c>
      <c r="H291" s="82">
        <v>94849</v>
      </c>
      <c r="I291" s="82">
        <v>94844.39</v>
      </c>
      <c r="J291" s="96">
        <f t="shared" si="31"/>
        <v>99.99513964301153</v>
      </c>
      <c r="K291" s="47">
        <f t="shared" si="39"/>
        <v>95.85735299200775</v>
      </c>
      <c r="L291" s="156">
        <f t="shared" si="40"/>
        <v>0.3364242695007506</v>
      </c>
    </row>
    <row r="292" spans="1:12" ht="19.5" customHeight="1">
      <c r="A292" s="210"/>
      <c r="B292" s="197"/>
      <c r="C292" s="24">
        <v>4110</v>
      </c>
      <c r="D292" s="13" t="s">
        <v>257</v>
      </c>
      <c r="E292" s="82">
        <v>206151.14</v>
      </c>
      <c r="F292" s="96">
        <v>90</v>
      </c>
      <c r="G292" s="82">
        <v>242952</v>
      </c>
      <c r="H292" s="82">
        <v>267300</v>
      </c>
      <c r="I292" s="82">
        <v>248330.26</v>
      </c>
      <c r="J292" s="95">
        <f t="shared" si="31"/>
        <v>92.90320239431351</v>
      </c>
      <c r="K292" s="47">
        <f t="shared" si="39"/>
        <v>120.46028947499391</v>
      </c>
      <c r="L292" s="156">
        <f t="shared" si="40"/>
        <v>0.880856804661103</v>
      </c>
    </row>
    <row r="293" spans="1:12" ht="19.5" customHeight="1">
      <c r="A293" s="210"/>
      <c r="B293" s="197"/>
      <c r="C293" s="24">
        <v>4117</v>
      </c>
      <c r="D293" s="13" t="s">
        <v>257</v>
      </c>
      <c r="E293" s="82">
        <v>1482.66</v>
      </c>
      <c r="F293" s="96">
        <v>100</v>
      </c>
      <c r="G293" s="82"/>
      <c r="H293" s="82"/>
      <c r="I293" s="82"/>
      <c r="J293" s="95"/>
      <c r="K293" s="47">
        <f t="shared" si="39"/>
        <v>0</v>
      </c>
      <c r="L293" s="156">
        <f t="shared" si="40"/>
        <v>0</v>
      </c>
    </row>
    <row r="294" spans="1:12" ht="19.5" customHeight="1">
      <c r="A294" s="210"/>
      <c r="B294" s="197"/>
      <c r="C294" s="24">
        <v>4119</v>
      </c>
      <c r="D294" s="13" t="s">
        <v>257</v>
      </c>
      <c r="E294" s="82">
        <v>261.66</v>
      </c>
      <c r="F294" s="96">
        <v>100</v>
      </c>
      <c r="G294" s="82"/>
      <c r="H294" s="82"/>
      <c r="I294" s="82"/>
      <c r="J294" s="95"/>
      <c r="K294" s="47">
        <f t="shared" si="39"/>
        <v>0</v>
      </c>
      <c r="L294" s="156">
        <f t="shared" si="40"/>
        <v>0</v>
      </c>
    </row>
    <row r="295" spans="1:12" ht="11.25">
      <c r="A295" s="210"/>
      <c r="B295" s="197"/>
      <c r="C295" s="24">
        <v>4120</v>
      </c>
      <c r="D295" s="13" t="s">
        <v>41</v>
      </c>
      <c r="E295" s="82">
        <v>26052.55</v>
      </c>
      <c r="F295" s="96">
        <v>90</v>
      </c>
      <c r="G295" s="82">
        <v>33087</v>
      </c>
      <c r="H295" s="82">
        <v>33200</v>
      </c>
      <c r="I295" s="82">
        <v>30030.24</v>
      </c>
      <c r="J295" s="96">
        <f t="shared" si="31"/>
        <v>90.45253012048194</v>
      </c>
      <c r="K295" s="47">
        <f t="shared" si="39"/>
        <v>115.26794881882965</v>
      </c>
      <c r="L295" s="156">
        <f t="shared" si="40"/>
        <v>0.10652081324928359</v>
      </c>
    </row>
    <row r="296" spans="1:12" ht="11.25">
      <c r="A296" s="210"/>
      <c r="B296" s="197"/>
      <c r="C296" s="24">
        <v>4127</v>
      </c>
      <c r="D296" s="13" t="s">
        <v>41</v>
      </c>
      <c r="E296" s="82">
        <v>127.9</v>
      </c>
      <c r="F296" s="96">
        <v>100</v>
      </c>
      <c r="G296" s="82"/>
      <c r="H296" s="82"/>
      <c r="I296" s="82"/>
      <c r="J296" s="96"/>
      <c r="K296" s="47">
        <f t="shared" si="39"/>
        <v>0</v>
      </c>
      <c r="L296" s="156">
        <f t="shared" si="40"/>
        <v>0</v>
      </c>
    </row>
    <row r="297" spans="1:12" ht="11.25">
      <c r="A297" s="210"/>
      <c r="B297" s="197"/>
      <c r="C297" s="24">
        <v>4129</v>
      </c>
      <c r="D297" s="13" t="s">
        <v>41</v>
      </c>
      <c r="E297" s="82">
        <v>22.57</v>
      </c>
      <c r="F297" s="96">
        <v>100</v>
      </c>
      <c r="G297" s="82"/>
      <c r="H297" s="82"/>
      <c r="I297" s="82"/>
      <c r="J297" s="96"/>
      <c r="K297" s="47">
        <f t="shared" si="39"/>
        <v>0</v>
      </c>
      <c r="L297" s="156">
        <f t="shared" si="40"/>
        <v>0</v>
      </c>
    </row>
    <row r="298" spans="1:12" ht="19.5" customHeight="1">
      <c r="A298" s="210"/>
      <c r="B298" s="197"/>
      <c r="C298" s="24">
        <v>4170</v>
      </c>
      <c r="D298" s="13" t="s">
        <v>30</v>
      </c>
      <c r="E298" s="82">
        <v>3995</v>
      </c>
      <c r="F298" s="96">
        <v>40</v>
      </c>
      <c r="G298" s="82">
        <v>5000</v>
      </c>
      <c r="H298" s="82">
        <v>8500</v>
      </c>
      <c r="I298" s="82">
        <v>7751</v>
      </c>
      <c r="J298" s="95">
        <f t="shared" si="31"/>
        <v>91.18823529411765</v>
      </c>
      <c r="K298" s="47">
        <f t="shared" si="39"/>
        <v>194.01752190237798</v>
      </c>
      <c r="L298" s="156">
        <f t="shared" si="40"/>
        <v>0.027493713786343268</v>
      </c>
    </row>
    <row r="299" spans="1:12" ht="19.5" customHeight="1">
      <c r="A299" s="210"/>
      <c r="B299" s="197"/>
      <c r="C299" s="24">
        <v>4177</v>
      </c>
      <c r="D299" s="13" t="s">
        <v>30</v>
      </c>
      <c r="E299" s="82">
        <v>9690</v>
      </c>
      <c r="F299" s="96">
        <v>100</v>
      </c>
      <c r="G299" s="82"/>
      <c r="H299" s="82"/>
      <c r="I299" s="82"/>
      <c r="J299" s="95"/>
      <c r="K299" s="47">
        <f t="shared" si="39"/>
        <v>0</v>
      </c>
      <c r="L299" s="156">
        <f t="shared" si="40"/>
        <v>0</v>
      </c>
    </row>
    <row r="300" spans="1:12" ht="19.5" customHeight="1">
      <c r="A300" s="210"/>
      <c r="B300" s="197"/>
      <c r="C300" s="24">
        <v>4179</v>
      </c>
      <c r="D300" s="13" t="s">
        <v>30</v>
      </c>
      <c r="E300" s="82">
        <v>1710</v>
      </c>
      <c r="F300" s="96">
        <v>100</v>
      </c>
      <c r="G300" s="82"/>
      <c r="H300" s="82"/>
      <c r="I300" s="82"/>
      <c r="J300" s="95"/>
      <c r="K300" s="47">
        <f t="shared" si="39"/>
        <v>0</v>
      </c>
      <c r="L300" s="156">
        <f t="shared" si="40"/>
        <v>0</v>
      </c>
    </row>
    <row r="301" spans="1:12" ht="20.25" customHeight="1">
      <c r="A301" s="210"/>
      <c r="B301" s="197"/>
      <c r="C301" s="24">
        <v>4210</v>
      </c>
      <c r="D301" s="13" t="s">
        <v>14</v>
      </c>
      <c r="E301" s="82">
        <v>85628.37</v>
      </c>
      <c r="F301" s="96">
        <v>86</v>
      </c>
      <c r="G301" s="82">
        <v>178400</v>
      </c>
      <c r="H301" s="82">
        <v>90583.99</v>
      </c>
      <c r="I301" s="82">
        <v>80925.22</v>
      </c>
      <c r="J301" s="95">
        <f t="shared" si="31"/>
        <v>89.33722173200805</v>
      </c>
      <c r="K301" s="47">
        <f t="shared" si="39"/>
        <v>94.50748624550485</v>
      </c>
      <c r="L301" s="156">
        <f t="shared" si="40"/>
        <v>0.287051327154801</v>
      </c>
    </row>
    <row r="302" spans="1:12" ht="22.5" customHeight="1">
      <c r="A302" s="210"/>
      <c r="B302" s="197"/>
      <c r="C302" s="24">
        <v>4217</v>
      </c>
      <c r="D302" s="13" t="s">
        <v>14</v>
      </c>
      <c r="E302" s="82">
        <v>1736.42</v>
      </c>
      <c r="F302" s="96">
        <v>66</v>
      </c>
      <c r="G302" s="82">
        <v>34800</v>
      </c>
      <c r="H302" s="82"/>
      <c r="I302" s="82"/>
      <c r="J302" s="95"/>
      <c r="K302" s="47">
        <f t="shared" si="39"/>
        <v>0</v>
      </c>
      <c r="L302" s="156">
        <f t="shared" si="40"/>
        <v>0</v>
      </c>
    </row>
    <row r="303" spans="1:12" ht="20.25" customHeight="1">
      <c r="A303" s="210"/>
      <c r="B303" s="197"/>
      <c r="C303" s="24">
        <v>4219</v>
      </c>
      <c r="D303" s="13" t="s">
        <v>14</v>
      </c>
      <c r="E303" s="82">
        <v>306.43</v>
      </c>
      <c r="F303" s="96">
        <v>66</v>
      </c>
      <c r="G303" s="82">
        <v>2516</v>
      </c>
      <c r="H303" s="82"/>
      <c r="I303" s="82"/>
      <c r="J303" s="95"/>
      <c r="K303" s="47">
        <f t="shared" si="39"/>
        <v>0</v>
      </c>
      <c r="L303" s="156">
        <f t="shared" si="40"/>
        <v>0</v>
      </c>
    </row>
    <row r="304" spans="1:12" ht="31.5" customHeight="1">
      <c r="A304" s="210"/>
      <c r="B304" s="197"/>
      <c r="C304" s="24">
        <v>4240</v>
      </c>
      <c r="D304" s="13" t="s">
        <v>93</v>
      </c>
      <c r="E304" s="82">
        <v>22095.4</v>
      </c>
      <c r="F304" s="96">
        <v>94</v>
      </c>
      <c r="G304" s="82">
        <v>9310</v>
      </c>
      <c r="H304" s="82">
        <v>28910.29</v>
      </c>
      <c r="I304" s="82">
        <v>24475.93</v>
      </c>
      <c r="J304" s="95">
        <f aca="true" t="shared" si="41" ref="J304:J394">(I304/H304)*100</f>
        <v>84.66165507160252</v>
      </c>
      <c r="K304" s="47">
        <f t="shared" si="39"/>
        <v>110.77387148456239</v>
      </c>
      <c r="L304" s="156">
        <f t="shared" si="40"/>
        <v>0.08681901871688465</v>
      </c>
    </row>
    <row r="305" spans="1:12" ht="43.5" customHeight="1">
      <c r="A305" s="210"/>
      <c r="B305" s="197"/>
      <c r="C305" s="24">
        <v>4247</v>
      </c>
      <c r="D305" s="13" t="s">
        <v>197</v>
      </c>
      <c r="E305" s="82">
        <v>51078.47</v>
      </c>
      <c r="F305" s="96">
        <v>99</v>
      </c>
      <c r="G305" s="82"/>
      <c r="H305" s="82"/>
      <c r="I305" s="82"/>
      <c r="J305" s="95"/>
      <c r="K305" s="47">
        <f t="shared" si="39"/>
        <v>0</v>
      </c>
      <c r="L305" s="156">
        <f t="shared" si="40"/>
        <v>0</v>
      </c>
    </row>
    <row r="306" spans="1:12" ht="45">
      <c r="A306" s="210"/>
      <c r="B306" s="197"/>
      <c r="C306" s="24">
        <v>4249</v>
      </c>
      <c r="D306" s="13" t="s">
        <v>197</v>
      </c>
      <c r="E306" s="82">
        <v>9013.85</v>
      </c>
      <c r="F306" s="96">
        <v>99</v>
      </c>
      <c r="G306" s="82"/>
      <c r="H306" s="82"/>
      <c r="I306" s="82"/>
      <c r="J306" s="95"/>
      <c r="K306" s="47">
        <f t="shared" si="39"/>
        <v>0</v>
      </c>
      <c r="L306" s="156">
        <f t="shared" si="40"/>
        <v>0</v>
      </c>
    </row>
    <row r="307" spans="1:12" ht="11.25">
      <c r="A307" s="210"/>
      <c r="B307" s="197"/>
      <c r="C307" s="24">
        <v>4260</v>
      </c>
      <c r="D307" s="13" t="s">
        <v>15</v>
      </c>
      <c r="E307" s="82">
        <v>30058.19</v>
      </c>
      <c r="F307" s="96">
        <v>100</v>
      </c>
      <c r="G307" s="82">
        <v>27000</v>
      </c>
      <c r="H307" s="82">
        <v>30249</v>
      </c>
      <c r="I307" s="82">
        <v>29327.76</v>
      </c>
      <c r="J307" s="95">
        <f t="shared" si="41"/>
        <v>96.95447783397798</v>
      </c>
      <c r="K307" s="47">
        <f t="shared" si="39"/>
        <v>97.56994682647225</v>
      </c>
      <c r="L307" s="156">
        <f t="shared" si="40"/>
        <v>0.10402903360012472</v>
      </c>
    </row>
    <row r="308" spans="1:12" ht="21" customHeight="1">
      <c r="A308" s="210"/>
      <c r="B308" s="197"/>
      <c r="C308" s="24">
        <v>4270</v>
      </c>
      <c r="D308" s="13" t="s">
        <v>17</v>
      </c>
      <c r="E308" s="82">
        <v>1233.45</v>
      </c>
      <c r="F308" s="96">
        <v>41</v>
      </c>
      <c r="G308" s="82">
        <v>23000</v>
      </c>
      <c r="H308" s="82">
        <v>4000</v>
      </c>
      <c r="I308" s="82">
        <v>3862.4</v>
      </c>
      <c r="J308" s="95">
        <f t="shared" si="41"/>
        <v>96.56</v>
      </c>
      <c r="K308" s="47">
        <f t="shared" si="39"/>
        <v>313.1379464104747</v>
      </c>
      <c r="L308" s="156">
        <f t="shared" si="40"/>
        <v>0.01370038964370691</v>
      </c>
    </row>
    <row r="309" spans="1:12" ht="19.5" customHeight="1">
      <c r="A309" s="210"/>
      <c r="B309" s="197"/>
      <c r="C309" s="24">
        <v>4280</v>
      </c>
      <c r="D309" s="13" t="s">
        <v>70</v>
      </c>
      <c r="E309" s="82">
        <v>385</v>
      </c>
      <c r="F309" s="96">
        <v>77</v>
      </c>
      <c r="G309" s="82">
        <v>1500</v>
      </c>
      <c r="H309" s="82">
        <v>1500</v>
      </c>
      <c r="I309" s="82">
        <v>1210</v>
      </c>
      <c r="J309" s="95">
        <f t="shared" si="41"/>
        <v>80.66666666666666</v>
      </c>
      <c r="K309" s="47">
        <f t="shared" si="39"/>
        <v>314.2857142857143</v>
      </c>
      <c r="L309" s="156">
        <f t="shared" si="40"/>
        <v>0.0042920131184976595</v>
      </c>
    </row>
    <row r="310" spans="1:12" ht="21" customHeight="1">
      <c r="A310" s="210"/>
      <c r="B310" s="197"/>
      <c r="C310" s="24">
        <v>4300</v>
      </c>
      <c r="D310" s="13" t="s">
        <v>19</v>
      </c>
      <c r="E310" s="82">
        <v>84060.43</v>
      </c>
      <c r="F310" s="96">
        <v>92</v>
      </c>
      <c r="G310" s="82">
        <v>97000</v>
      </c>
      <c r="H310" s="82">
        <v>91830</v>
      </c>
      <c r="I310" s="82">
        <v>91472.16</v>
      </c>
      <c r="J310" s="95">
        <f t="shared" si="41"/>
        <v>99.61032342371774</v>
      </c>
      <c r="K310" s="47">
        <f t="shared" si="39"/>
        <v>108.81714499913933</v>
      </c>
      <c r="L310" s="156">
        <f t="shared" si="40"/>
        <v>0.3244625708242288</v>
      </c>
    </row>
    <row r="311" spans="1:12" ht="21" customHeight="1">
      <c r="A311" s="210"/>
      <c r="B311" s="197"/>
      <c r="C311" s="24">
        <v>4307</v>
      </c>
      <c r="D311" s="13" t="s">
        <v>19</v>
      </c>
      <c r="E311" s="82">
        <v>64074.36</v>
      </c>
      <c r="F311" s="96">
        <v>99</v>
      </c>
      <c r="G311" s="82">
        <v>70000</v>
      </c>
      <c r="H311" s="82"/>
      <c r="I311" s="82"/>
      <c r="J311" s="95"/>
      <c r="K311" s="47">
        <f t="shared" si="39"/>
        <v>0</v>
      </c>
      <c r="L311" s="156">
        <f t="shared" si="40"/>
        <v>0</v>
      </c>
    </row>
    <row r="312" spans="1:12" ht="23.25" customHeight="1">
      <c r="A312" s="210"/>
      <c r="B312" s="197"/>
      <c r="C312" s="24">
        <v>4309</v>
      </c>
      <c r="D312" s="13" t="s">
        <v>19</v>
      </c>
      <c r="E312" s="82">
        <v>11307.24</v>
      </c>
      <c r="F312" s="96">
        <v>99</v>
      </c>
      <c r="G312" s="82">
        <v>3000</v>
      </c>
      <c r="H312" s="82"/>
      <c r="I312" s="82"/>
      <c r="J312" s="95"/>
      <c r="K312" s="47">
        <f t="shared" si="39"/>
        <v>0</v>
      </c>
      <c r="L312" s="156">
        <f t="shared" si="40"/>
        <v>0</v>
      </c>
    </row>
    <row r="313" spans="1:12" ht="33.75">
      <c r="A313" s="210"/>
      <c r="B313" s="197"/>
      <c r="C313" s="24">
        <v>4360</v>
      </c>
      <c r="D313" s="13" t="s">
        <v>302</v>
      </c>
      <c r="E313" s="82">
        <v>3233.97</v>
      </c>
      <c r="F313" s="96">
        <v>84</v>
      </c>
      <c r="G313" s="82">
        <v>3500</v>
      </c>
      <c r="H313" s="82">
        <v>3500</v>
      </c>
      <c r="I313" s="82">
        <v>3064.94</v>
      </c>
      <c r="J313" s="95">
        <f t="shared" si="41"/>
        <v>87.56971428571428</v>
      </c>
      <c r="K313" s="47"/>
      <c r="L313" s="156"/>
    </row>
    <row r="314" spans="1:12" ht="23.25" customHeight="1">
      <c r="A314" s="210"/>
      <c r="B314" s="197"/>
      <c r="C314" s="24">
        <v>4410</v>
      </c>
      <c r="D314" s="13" t="s">
        <v>64</v>
      </c>
      <c r="E314" s="82">
        <v>2452.36</v>
      </c>
      <c r="F314" s="96">
        <v>70</v>
      </c>
      <c r="G314" s="82">
        <v>2500</v>
      </c>
      <c r="H314" s="82">
        <v>1500</v>
      </c>
      <c r="I314" s="82">
        <v>993.16</v>
      </c>
      <c r="J314" s="95">
        <f t="shared" si="41"/>
        <v>66.21066666666667</v>
      </c>
      <c r="K314" s="47">
        <f t="shared" si="39"/>
        <v>40.49813241122837</v>
      </c>
      <c r="L314" s="156">
        <f>(I314/$I$732)*100</f>
        <v>0.0035228559907166408</v>
      </c>
    </row>
    <row r="315" spans="1:12" ht="20.25" customHeight="1">
      <c r="A315" s="210"/>
      <c r="B315" s="197"/>
      <c r="C315" s="24">
        <v>4430</v>
      </c>
      <c r="D315" s="13" t="s">
        <v>33</v>
      </c>
      <c r="E315" s="82">
        <v>2385</v>
      </c>
      <c r="F315" s="96">
        <v>95</v>
      </c>
      <c r="G315" s="82">
        <v>5380</v>
      </c>
      <c r="H315" s="82">
        <v>4374</v>
      </c>
      <c r="I315" s="82">
        <v>4340</v>
      </c>
      <c r="J315" s="95">
        <f t="shared" si="41"/>
        <v>99.22267946959305</v>
      </c>
      <c r="K315" s="47">
        <f t="shared" si="39"/>
        <v>181.97064989517818</v>
      </c>
      <c r="L315" s="156">
        <f>(I315/$I$732)*100</f>
        <v>0.01539449333411557</v>
      </c>
    </row>
    <row r="316" spans="1:12" ht="11.25">
      <c r="A316" s="210"/>
      <c r="B316" s="197"/>
      <c r="C316" s="24">
        <v>4440</v>
      </c>
      <c r="D316" s="13" t="s">
        <v>95</v>
      </c>
      <c r="E316" s="82">
        <v>63027.1</v>
      </c>
      <c r="F316" s="96">
        <v>99</v>
      </c>
      <c r="G316" s="82">
        <v>64675</v>
      </c>
      <c r="H316" s="82">
        <v>62675</v>
      </c>
      <c r="I316" s="82">
        <v>61711.01</v>
      </c>
      <c r="J316" s="96">
        <f t="shared" si="41"/>
        <v>98.46192261667332</v>
      </c>
      <c r="K316" s="47">
        <f t="shared" si="39"/>
        <v>97.91186648283042</v>
      </c>
      <c r="L316" s="156">
        <f>(I316/$I$732)*100</f>
        <v>0.21889625163284318</v>
      </c>
    </row>
    <row r="317" spans="1:12" ht="45">
      <c r="A317" s="210"/>
      <c r="B317" s="197"/>
      <c r="C317" s="24">
        <v>4520</v>
      </c>
      <c r="D317" s="13" t="s">
        <v>44</v>
      </c>
      <c r="E317" s="82">
        <v>5514</v>
      </c>
      <c r="F317" s="96">
        <v>82</v>
      </c>
      <c r="G317" s="82">
        <v>4300</v>
      </c>
      <c r="H317" s="82">
        <v>4506</v>
      </c>
      <c r="I317" s="82">
        <v>4506</v>
      </c>
      <c r="J317" s="96">
        <f t="shared" si="41"/>
        <v>100</v>
      </c>
      <c r="K317" s="47">
        <f t="shared" si="39"/>
        <v>81.71926006528835</v>
      </c>
      <c r="L317" s="156">
        <f>(I317/$I$732)*100</f>
        <v>0.015983314968554093</v>
      </c>
    </row>
    <row r="318" spans="1:12" ht="21" customHeight="1">
      <c r="A318" s="210"/>
      <c r="B318" s="197"/>
      <c r="C318" s="24">
        <v>4700</v>
      </c>
      <c r="D318" s="13" t="s">
        <v>139</v>
      </c>
      <c r="E318" s="82">
        <v>300</v>
      </c>
      <c r="F318" s="96">
        <v>50</v>
      </c>
      <c r="G318" s="82">
        <v>600</v>
      </c>
      <c r="H318" s="82">
        <v>600</v>
      </c>
      <c r="I318" s="82">
        <v>480</v>
      </c>
      <c r="J318" s="96">
        <f t="shared" si="41"/>
        <v>80</v>
      </c>
      <c r="K318" s="47">
        <f t="shared" si="39"/>
        <v>160</v>
      </c>
      <c r="L318" s="156">
        <f>(I318/$I$732)*100</f>
        <v>0.0017026167742800634</v>
      </c>
    </row>
    <row r="319" spans="1:12" ht="33.75" customHeight="1">
      <c r="A319" s="210"/>
      <c r="B319" s="198"/>
      <c r="C319" s="24">
        <v>6050</v>
      </c>
      <c r="D319" s="13" t="s">
        <v>304</v>
      </c>
      <c r="E319" s="82"/>
      <c r="F319" s="96"/>
      <c r="G319" s="82">
        <v>100000</v>
      </c>
      <c r="H319" s="82"/>
      <c r="I319" s="82"/>
      <c r="J319" s="96"/>
      <c r="K319" s="47"/>
      <c r="L319" s="156"/>
    </row>
    <row r="320" spans="1:12" ht="12.75" customHeight="1">
      <c r="A320" s="210"/>
      <c r="B320" s="200">
        <v>80113</v>
      </c>
      <c r="C320" s="44"/>
      <c r="D320" s="2" t="s">
        <v>99</v>
      </c>
      <c r="E320" s="89">
        <f>SUM(E321:E324)</f>
        <v>607678.26</v>
      </c>
      <c r="F320" s="92">
        <v>92</v>
      </c>
      <c r="G320" s="89">
        <f>SUM(G321:G324)</f>
        <v>615011</v>
      </c>
      <c r="H320" s="89">
        <f>SUM(H321:H324)</f>
        <v>602281</v>
      </c>
      <c r="I320" s="89">
        <f>SUM(I321:I324)</f>
        <v>557085.53</v>
      </c>
      <c r="J320" s="92">
        <f t="shared" si="41"/>
        <v>92.49594956507013</v>
      </c>
      <c r="K320" s="3">
        <f t="shared" si="39"/>
        <v>91.67442159276852</v>
      </c>
      <c r="L320" s="155">
        <f>(I320/$I$732)*100</f>
        <v>1.9760482668472905</v>
      </c>
    </row>
    <row r="321" spans="1:12" ht="91.5" customHeight="1">
      <c r="A321" s="210"/>
      <c r="B321" s="206"/>
      <c r="C321" s="24">
        <v>2830</v>
      </c>
      <c r="D321" s="13" t="s">
        <v>272</v>
      </c>
      <c r="E321" s="15">
        <v>5215</v>
      </c>
      <c r="F321" s="47">
        <v>100</v>
      </c>
      <c r="G321" s="15">
        <v>5500</v>
      </c>
      <c r="H321" s="15">
        <v>5500</v>
      </c>
      <c r="I321" s="15">
        <v>4200</v>
      </c>
      <c r="J321" s="47">
        <f t="shared" si="41"/>
        <v>76.36363636363637</v>
      </c>
      <c r="K321" s="47">
        <f t="shared" si="39"/>
        <v>80.53691275167785</v>
      </c>
      <c r="L321" s="156">
        <f>(I321/$I$732)*100</f>
        <v>0.014897896774950552</v>
      </c>
    </row>
    <row r="322" spans="1:12" ht="21" customHeight="1">
      <c r="A322" s="210"/>
      <c r="B322" s="197"/>
      <c r="C322" s="24">
        <v>4210</v>
      </c>
      <c r="D322" s="13" t="s">
        <v>14</v>
      </c>
      <c r="E322" s="82"/>
      <c r="F322" s="96"/>
      <c r="G322" s="82"/>
      <c r="H322" s="82">
        <v>11600</v>
      </c>
      <c r="I322" s="82">
        <v>9105.89</v>
      </c>
      <c r="J322" s="96">
        <f t="shared" si="41"/>
        <v>78.49905172413793</v>
      </c>
      <c r="K322" s="47"/>
      <c r="L322" s="166"/>
    </row>
    <row r="323" spans="1:12" ht="19.5" customHeight="1">
      <c r="A323" s="210"/>
      <c r="B323" s="197"/>
      <c r="C323" s="24">
        <v>4300</v>
      </c>
      <c r="D323" s="13" t="s">
        <v>19</v>
      </c>
      <c r="E323" s="82">
        <v>600229.26</v>
      </c>
      <c r="F323" s="96">
        <v>92</v>
      </c>
      <c r="G323" s="82">
        <v>609311</v>
      </c>
      <c r="H323" s="82">
        <v>584981</v>
      </c>
      <c r="I323" s="82">
        <v>543649.64</v>
      </c>
      <c r="J323" s="96">
        <f t="shared" si="41"/>
        <v>92.93458078125614</v>
      </c>
      <c r="K323" s="47">
        <f t="shared" si="39"/>
        <v>90.57366513588492</v>
      </c>
      <c r="L323" s="156">
        <f>(I323/$I$732)*100</f>
        <v>1.9283895758235785</v>
      </c>
    </row>
    <row r="324" spans="1:12" ht="14.25" customHeight="1">
      <c r="A324" s="210"/>
      <c r="B324" s="197"/>
      <c r="C324" s="24">
        <v>4430</v>
      </c>
      <c r="D324" s="13" t="s">
        <v>33</v>
      </c>
      <c r="E324" s="82">
        <v>2234</v>
      </c>
      <c r="F324" s="96">
        <v>100</v>
      </c>
      <c r="G324" s="82">
        <v>200</v>
      </c>
      <c r="H324" s="82">
        <v>200</v>
      </c>
      <c r="I324" s="82">
        <v>130</v>
      </c>
      <c r="J324" s="96">
        <f t="shared" si="41"/>
        <v>65</v>
      </c>
      <c r="K324" s="47">
        <f t="shared" si="39"/>
        <v>5.819158460161146</v>
      </c>
      <c r="L324" s="156">
        <f>(I324/$I$732)*100</f>
        <v>0.0004611253763675171</v>
      </c>
    </row>
    <row r="325" spans="1:12" ht="32.25" customHeight="1">
      <c r="A325" s="210"/>
      <c r="B325" s="209">
        <v>80114</v>
      </c>
      <c r="C325" s="44"/>
      <c r="D325" s="2" t="s">
        <v>328</v>
      </c>
      <c r="E325" s="89">
        <f>SUM(E326:E343)</f>
        <v>461486.37</v>
      </c>
      <c r="F325" s="92">
        <v>97</v>
      </c>
      <c r="G325" s="89">
        <f>SUM(G326:G343)</f>
        <v>521380</v>
      </c>
      <c r="H325" s="89">
        <f>SUM(H326:H343)</f>
        <v>524110</v>
      </c>
      <c r="I325" s="89">
        <f>SUM(I326:I343)</f>
        <v>514142.95999999996</v>
      </c>
      <c r="J325" s="94">
        <f t="shared" si="41"/>
        <v>98.09829234321039</v>
      </c>
      <c r="K325" s="3">
        <f aca="true" t="shared" si="42" ref="K325:K383">(I325/E325)*100</f>
        <v>111.41021564732236</v>
      </c>
      <c r="L325" s="166">
        <f aca="true" t="shared" si="43" ref="L325:L337">(I325/$I$732)*100</f>
        <v>1.8237258918208403</v>
      </c>
    </row>
    <row r="326" spans="1:12" ht="33" customHeight="1">
      <c r="A326" s="210"/>
      <c r="B326" s="210"/>
      <c r="C326" s="24">
        <v>3020</v>
      </c>
      <c r="D326" s="13" t="s">
        <v>259</v>
      </c>
      <c r="E326" s="82">
        <v>1903.47</v>
      </c>
      <c r="F326" s="96">
        <v>83</v>
      </c>
      <c r="G326" s="82">
        <v>3500</v>
      </c>
      <c r="H326" s="82">
        <v>3500</v>
      </c>
      <c r="I326" s="82">
        <v>3144.61</v>
      </c>
      <c r="J326" s="95">
        <f t="shared" si="41"/>
        <v>89.846</v>
      </c>
      <c r="K326" s="47">
        <f t="shared" si="42"/>
        <v>165.20407466364063</v>
      </c>
      <c r="L326" s="166">
        <f t="shared" si="43"/>
        <v>0.011154303613685062</v>
      </c>
    </row>
    <row r="327" spans="1:12" ht="22.5" customHeight="1">
      <c r="A327" s="210"/>
      <c r="B327" s="210"/>
      <c r="C327" s="24">
        <v>4010</v>
      </c>
      <c r="D327" s="13" t="s">
        <v>248</v>
      </c>
      <c r="E327" s="82">
        <v>315831.15</v>
      </c>
      <c r="F327" s="96">
        <v>99</v>
      </c>
      <c r="G327" s="82">
        <v>353881</v>
      </c>
      <c r="H327" s="82">
        <v>356881</v>
      </c>
      <c r="I327" s="82">
        <v>355232.66</v>
      </c>
      <c r="J327" s="95">
        <f t="shared" si="41"/>
        <v>99.53812615409618</v>
      </c>
      <c r="K327" s="47">
        <f t="shared" si="42"/>
        <v>112.4754983794347</v>
      </c>
      <c r="L327" s="166">
        <f t="shared" si="43"/>
        <v>1.2600522618502632</v>
      </c>
    </row>
    <row r="328" spans="1:12" ht="20.25" customHeight="1">
      <c r="A328" s="210"/>
      <c r="B328" s="210"/>
      <c r="C328" s="24">
        <v>4040</v>
      </c>
      <c r="D328" s="13" t="s">
        <v>285</v>
      </c>
      <c r="E328" s="82">
        <v>27895.26</v>
      </c>
      <c r="F328" s="96">
        <v>100</v>
      </c>
      <c r="G328" s="82">
        <v>27400</v>
      </c>
      <c r="H328" s="82">
        <v>27400</v>
      </c>
      <c r="I328" s="82">
        <v>27079.7</v>
      </c>
      <c r="J328" s="96">
        <f t="shared" si="41"/>
        <v>98.83102189781022</v>
      </c>
      <c r="K328" s="47">
        <f t="shared" si="42"/>
        <v>97.07634917186648</v>
      </c>
      <c r="L328" s="166">
        <f t="shared" si="43"/>
        <v>0.09605489888014963</v>
      </c>
    </row>
    <row r="329" spans="1:12" ht="21" customHeight="1">
      <c r="A329" s="210"/>
      <c r="B329" s="210"/>
      <c r="C329" s="24">
        <v>4110</v>
      </c>
      <c r="D329" s="13" t="s">
        <v>257</v>
      </c>
      <c r="E329" s="82">
        <v>58142.71</v>
      </c>
      <c r="F329" s="96">
        <v>95</v>
      </c>
      <c r="G329" s="82">
        <v>64818</v>
      </c>
      <c r="H329" s="82">
        <v>63618</v>
      </c>
      <c r="I329" s="82">
        <v>62969.85</v>
      </c>
      <c r="J329" s="96">
        <f t="shared" si="41"/>
        <v>98.98118457040461</v>
      </c>
      <c r="K329" s="47">
        <f t="shared" si="42"/>
        <v>108.3022273987573</v>
      </c>
      <c r="L329" s="166">
        <f t="shared" si="43"/>
        <v>0.22336150600812382</v>
      </c>
    </row>
    <row r="330" spans="1:12" ht="11.25">
      <c r="A330" s="210"/>
      <c r="B330" s="210"/>
      <c r="C330" s="24">
        <v>4120</v>
      </c>
      <c r="D330" s="13" t="s">
        <v>41</v>
      </c>
      <c r="E330" s="82">
        <v>3437.91</v>
      </c>
      <c r="F330" s="96">
        <v>63</v>
      </c>
      <c r="G330" s="82">
        <v>5341</v>
      </c>
      <c r="H330" s="82">
        <v>3541</v>
      </c>
      <c r="I330" s="82">
        <v>3116.88</v>
      </c>
      <c r="J330" s="95">
        <f t="shared" si="41"/>
        <v>88.02259248799774</v>
      </c>
      <c r="K330" s="47">
        <f t="shared" si="42"/>
        <v>90.66205921620985</v>
      </c>
      <c r="L330" s="166">
        <f t="shared" si="43"/>
        <v>0.01105594202378759</v>
      </c>
    </row>
    <row r="331" spans="1:12" ht="45">
      <c r="A331" s="210"/>
      <c r="B331" s="210"/>
      <c r="C331" s="24">
        <v>4140</v>
      </c>
      <c r="D331" s="13" t="s">
        <v>193</v>
      </c>
      <c r="E331" s="82">
        <v>11</v>
      </c>
      <c r="F331" s="96">
        <v>2</v>
      </c>
      <c r="G331" s="82">
        <v>200</v>
      </c>
      <c r="H331" s="82">
        <v>200</v>
      </c>
      <c r="I331" s="82"/>
      <c r="J331" s="95">
        <f t="shared" si="41"/>
        <v>0</v>
      </c>
      <c r="K331" s="47">
        <f t="shared" si="42"/>
        <v>0</v>
      </c>
      <c r="L331" s="166">
        <f t="shared" si="43"/>
        <v>0</v>
      </c>
    </row>
    <row r="332" spans="1:12" ht="21" customHeight="1">
      <c r="A332" s="210"/>
      <c r="B332" s="210"/>
      <c r="C332" s="24">
        <v>4170</v>
      </c>
      <c r="D332" s="13" t="s">
        <v>30</v>
      </c>
      <c r="E332" s="82">
        <v>300</v>
      </c>
      <c r="F332" s="96">
        <v>30</v>
      </c>
      <c r="G332" s="82">
        <v>1000</v>
      </c>
      <c r="H332" s="82">
        <v>1000</v>
      </c>
      <c r="I332" s="82"/>
      <c r="J332" s="95">
        <f t="shared" si="41"/>
        <v>0</v>
      </c>
      <c r="K332" s="47">
        <f t="shared" si="42"/>
        <v>0</v>
      </c>
      <c r="L332" s="166">
        <f t="shared" si="43"/>
        <v>0</v>
      </c>
    </row>
    <row r="333" spans="1:12" ht="21" customHeight="1">
      <c r="A333" s="210"/>
      <c r="B333" s="210"/>
      <c r="C333" s="24">
        <v>4210</v>
      </c>
      <c r="D333" s="13" t="s">
        <v>14</v>
      </c>
      <c r="E333" s="82">
        <v>12187.93</v>
      </c>
      <c r="F333" s="96">
        <v>82</v>
      </c>
      <c r="G333" s="82">
        <v>18500</v>
      </c>
      <c r="H333" s="82">
        <v>17500</v>
      </c>
      <c r="I333" s="82">
        <v>14757.02</v>
      </c>
      <c r="J333" s="95">
        <f t="shared" si="41"/>
        <v>84.32582857142857</v>
      </c>
      <c r="K333" s="47">
        <f t="shared" si="42"/>
        <v>121.07896911124368</v>
      </c>
      <c r="L333" s="166">
        <f t="shared" si="43"/>
        <v>0.052344895396638294</v>
      </c>
    </row>
    <row r="334" spans="1:12" ht="11.25">
      <c r="A334" s="210"/>
      <c r="B334" s="210"/>
      <c r="C334" s="24">
        <v>4260</v>
      </c>
      <c r="D334" s="13" t="s">
        <v>15</v>
      </c>
      <c r="E334" s="82">
        <v>5225.43</v>
      </c>
      <c r="F334" s="96">
        <v>93</v>
      </c>
      <c r="G334" s="82">
        <v>5600</v>
      </c>
      <c r="H334" s="82">
        <v>5600</v>
      </c>
      <c r="I334" s="82">
        <v>5453.74</v>
      </c>
      <c r="J334" s="95">
        <f t="shared" si="41"/>
        <v>97.38821428571428</v>
      </c>
      <c r="K334" s="47">
        <f t="shared" si="42"/>
        <v>104.36920980665705</v>
      </c>
      <c r="L334" s="166">
        <f t="shared" si="43"/>
        <v>0.01934506084700448</v>
      </c>
    </row>
    <row r="335" spans="1:12" ht="24" customHeight="1">
      <c r="A335" s="210"/>
      <c r="B335" s="210"/>
      <c r="C335" s="24">
        <v>4270</v>
      </c>
      <c r="D335" s="13" t="s">
        <v>17</v>
      </c>
      <c r="E335" s="82">
        <v>108.67</v>
      </c>
      <c r="F335" s="96">
        <v>22</v>
      </c>
      <c r="G335" s="82">
        <v>1500</v>
      </c>
      <c r="H335" s="82">
        <v>1500</v>
      </c>
      <c r="I335" s="82">
        <v>1277.13</v>
      </c>
      <c r="J335" s="95">
        <f t="shared" si="41"/>
        <v>85.14200000000001</v>
      </c>
      <c r="K335" s="47">
        <f t="shared" si="42"/>
        <v>1175.2369559215977</v>
      </c>
      <c r="L335" s="166">
        <f t="shared" si="43"/>
        <v>0.0045301311686172865</v>
      </c>
    </row>
    <row r="336" spans="1:12" ht="21.75" customHeight="1">
      <c r="A336" s="210"/>
      <c r="B336" s="210"/>
      <c r="C336" s="24">
        <v>4280</v>
      </c>
      <c r="D336" s="13" t="s">
        <v>70</v>
      </c>
      <c r="E336" s="82">
        <v>570</v>
      </c>
      <c r="F336" s="96">
        <v>100</v>
      </c>
      <c r="G336" s="82">
        <v>500</v>
      </c>
      <c r="H336" s="82">
        <v>920</v>
      </c>
      <c r="I336" s="82">
        <v>805</v>
      </c>
      <c r="J336" s="96">
        <f t="shared" si="41"/>
        <v>87.5</v>
      </c>
      <c r="K336" s="47">
        <f t="shared" si="42"/>
        <v>141.2280701754386</v>
      </c>
      <c r="L336" s="166">
        <f t="shared" si="43"/>
        <v>0.002855430215198856</v>
      </c>
    </row>
    <row r="337" spans="1:12" ht="21" customHeight="1">
      <c r="A337" s="210"/>
      <c r="B337" s="210"/>
      <c r="C337" s="24">
        <v>4300</v>
      </c>
      <c r="D337" s="13" t="s">
        <v>19</v>
      </c>
      <c r="E337" s="82">
        <v>8709.42</v>
      </c>
      <c r="F337" s="96">
        <v>92</v>
      </c>
      <c r="G337" s="82">
        <v>10440</v>
      </c>
      <c r="H337" s="82">
        <v>10440</v>
      </c>
      <c r="I337" s="82">
        <v>9537.23</v>
      </c>
      <c r="J337" s="96">
        <f t="shared" si="41"/>
        <v>91.35277777777777</v>
      </c>
      <c r="K337" s="47">
        <f t="shared" si="42"/>
        <v>109.5047661038278</v>
      </c>
      <c r="L337" s="166">
        <f t="shared" si="43"/>
        <v>0.03382968287118134</v>
      </c>
    </row>
    <row r="338" spans="1:12" ht="34.5" customHeight="1">
      <c r="A338" s="210"/>
      <c r="B338" s="210"/>
      <c r="C338" s="24">
        <v>4360</v>
      </c>
      <c r="D338" s="13" t="s">
        <v>302</v>
      </c>
      <c r="E338" s="82">
        <v>6596.59</v>
      </c>
      <c r="F338" s="96">
        <v>92</v>
      </c>
      <c r="G338" s="82">
        <v>6650</v>
      </c>
      <c r="H338" s="82">
        <v>6650</v>
      </c>
      <c r="I338" s="82">
        <v>6259.71</v>
      </c>
      <c r="J338" s="95">
        <f t="shared" si="41"/>
        <v>94.13097744360903</v>
      </c>
      <c r="K338" s="47">
        <f t="shared" si="42"/>
        <v>94.89311902058488</v>
      </c>
      <c r="L338" s="166">
        <f>(I338/$I$732)*100</f>
        <v>0.022203931766934696</v>
      </c>
    </row>
    <row r="339" spans="1:12" ht="31.5" customHeight="1">
      <c r="A339" s="210"/>
      <c r="B339" s="210"/>
      <c r="C339" s="24">
        <v>4400</v>
      </c>
      <c r="D339" s="13" t="s">
        <v>142</v>
      </c>
      <c r="E339" s="82">
        <v>4478.64</v>
      </c>
      <c r="F339" s="96">
        <v>100</v>
      </c>
      <c r="G339" s="82">
        <v>4500</v>
      </c>
      <c r="H339" s="82">
        <v>4500</v>
      </c>
      <c r="I339" s="82">
        <v>4478.64</v>
      </c>
      <c r="J339" s="96">
        <f t="shared" si="41"/>
        <v>99.52533333333335</v>
      </c>
      <c r="K339" s="47">
        <f t="shared" si="42"/>
        <v>100</v>
      </c>
      <c r="L339" s="166">
        <f aca="true" t="shared" si="44" ref="L339:L359">(I339/$I$732)*100</f>
        <v>0.01588626581242013</v>
      </c>
    </row>
    <row r="340" spans="1:12" ht="21" customHeight="1">
      <c r="A340" s="210"/>
      <c r="B340" s="210"/>
      <c r="C340" s="24">
        <v>4410</v>
      </c>
      <c r="D340" s="13" t="s">
        <v>64</v>
      </c>
      <c r="E340" s="82">
        <v>208.5</v>
      </c>
      <c r="F340" s="96">
        <v>35</v>
      </c>
      <c r="G340" s="82">
        <v>500</v>
      </c>
      <c r="H340" s="82">
        <v>500</v>
      </c>
      <c r="I340" s="82">
        <v>364.1</v>
      </c>
      <c r="J340" s="95">
        <f t="shared" si="41"/>
        <v>72.82000000000001</v>
      </c>
      <c r="K340" s="47">
        <f t="shared" si="42"/>
        <v>174.62829736211032</v>
      </c>
      <c r="L340" s="166">
        <f t="shared" si="44"/>
        <v>0.0012915057656570231</v>
      </c>
    </row>
    <row r="341" spans="1:12" ht="14.25" customHeight="1">
      <c r="A341" s="210"/>
      <c r="B341" s="210"/>
      <c r="C341" s="24">
        <v>4430</v>
      </c>
      <c r="D341" s="13" t="s">
        <v>33</v>
      </c>
      <c r="E341" s="82">
        <v>3432</v>
      </c>
      <c r="F341" s="96">
        <v>100</v>
      </c>
      <c r="G341" s="82">
        <v>2700</v>
      </c>
      <c r="H341" s="82">
        <v>6430</v>
      </c>
      <c r="I341" s="82">
        <v>6424</v>
      </c>
      <c r="J341" s="96">
        <f t="shared" si="41"/>
        <v>99.90668740279938</v>
      </c>
      <c r="K341" s="47">
        <f t="shared" si="42"/>
        <v>187.17948717948718</v>
      </c>
      <c r="L341" s="166">
        <f t="shared" si="44"/>
        <v>0.022786687829114846</v>
      </c>
    </row>
    <row r="342" spans="1:12" ht="11.25">
      <c r="A342" s="210"/>
      <c r="B342" s="210"/>
      <c r="C342" s="24">
        <v>4440</v>
      </c>
      <c r="D342" s="13" t="s">
        <v>95</v>
      </c>
      <c r="E342" s="82">
        <v>10027.69</v>
      </c>
      <c r="F342" s="96">
        <v>100</v>
      </c>
      <c r="G342" s="82">
        <v>10350</v>
      </c>
      <c r="H342" s="82">
        <v>10030</v>
      </c>
      <c r="I342" s="82">
        <v>10027.69</v>
      </c>
      <c r="J342" s="96">
        <f t="shared" si="41"/>
        <v>99.97696909272183</v>
      </c>
      <c r="K342" s="47">
        <f t="shared" si="42"/>
        <v>100</v>
      </c>
      <c r="L342" s="166">
        <f t="shared" si="44"/>
        <v>0.035569402502667595</v>
      </c>
    </row>
    <row r="343" spans="1:12" ht="44.25" customHeight="1">
      <c r="A343" s="210"/>
      <c r="B343" s="210"/>
      <c r="C343" s="24">
        <v>4700</v>
      </c>
      <c r="D343" s="13" t="s">
        <v>270</v>
      </c>
      <c r="E343" s="82">
        <v>2420</v>
      </c>
      <c r="F343" s="96">
        <v>81</v>
      </c>
      <c r="G343" s="82">
        <v>4000</v>
      </c>
      <c r="H343" s="82">
        <v>3900</v>
      </c>
      <c r="I343" s="82">
        <v>3215</v>
      </c>
      <c r="J343" s="96">
        <f t="shared" si="41"/>
        <v>82.43589743589743</v>
      </c>
      <c r="K343" s="47">
        <f t="shared" si="42"/>
        <v>132.8512396694215</v>
      </c>
      <c r="L343" s="156">
        <f t="shared" si="44"/>
        <v>0.011403985269396674</v>
      </c>
    </row>
    <row r="344" spans="1:12" ht="21">
      <c r="A344" s="210"/>
      <c r="B344" s="200">
        <v>80120</v>
      </c>
      <c r="C344" s="44"/>
      <c r="D344" s="2" t="s">
        <v>100</v>
      </c>
      <c r="E344" s="89">
        <f>SUM(E345:E365)</f>
        <v>319011.43999999994</v>
      </c>
      <c r="F344" s="92">
        <v>96</v>
      </c>
      <c r="G344" s="89">
        <f>SUM(G345:G365)</f>
        <v>251654</v>
      </c>
      <c r="H344" s="89">
        <f>SUM(H345:H365)</f>
        <v>171539</v>
      </c>
      <c r="I344" s="89">
        <f>SUM(I345:I365)</f>
        <v>169785.08</v>
      </c>
      <c r="J344" s="20">
        <f t="shared" si="41"/>
        <v>98.97753863552894</v>
      </c>
      <c r="K344" s="3">
        <f t="shared" si="42"/>
        <v>53.22225434924842</v>
      </c>
      <c r="L344" s="155">
        <f t="shared" si="44"/>
        <v>0.6022477608968384</v>
      </c>
    </row>
    <row r="345" spans="1:12" ht="32.25" customHeight="1">
      <c r="A345" s="210"/>
      <c r="B345" s="197"/>
      <c r="C345" s="24">
        <v>3020</v>
      </c>
      <c r="D345" s="13" t="s">
        <v>259</v>
      </c>
      <c r="E345" s="82">
        <v>17124.02</v>
      </c>
      <c r="F345" s="96">
        <v>95</v>
      </c>
      <c r="G345" s="82">
        <v>13983</v>
      </c>
      <c r="H345" s="82">
        <v>9983</v>
      </c>
      <c r="I345" s="82">
        <v>9837.72</v>
      </c>
      <c r="J345" s="95">
        <f t="shared" si="41"/>
        <v>98.54472603425823</v>
      </c>
      <c r="K345" s="47">
        <f t="shared" si="42"/>
        <v>57.44982778576525</v>
      </c>
      <c r="L345" s="166">
        <f t="shared" si="44"/>
        <v>0.03489555644306346</v>
      </c>
    </row>
    <row r="346" spans="1:12" ht="23.25" customHeight="1">
      <c r="A346" s="210"/>
      <c r="B346" s="197"/>
      <c r="C346" s="24">
        <v>4010</v>
      </c>
      <c r="D346" s="13" t="s">
        <v>59</v>
      </c>
      <c r="E346" s="82">
        <v>137753.16</v>
      </c>
      <c r="F346" s="96">
        <v>97</v>
      </c>
      <c r="G346" s="82">
        <v>169070</v>
      </c>
      <c r="H346" s="82">
        <v>111070</v>
      </c>
      <c r="I346" s="82">
        <v>110573.03</v>
      </c>
      <c r="J346" s="95">
        <f t="shared" si="41"/>
        <v>99.55256144773567</v>
      </c>
      <c r="K346" s="47">
        <f t="shared" si="42"/>
        <v>80.26896079915699</v>
      </c>
      <c r="L346" s="156">
        <f t="shared" si="44"/>
        <v>0.3922156159603597</v>
      </c>
    </row>
    <row r="347" spans="1:12" ht="23.25" customHeight="1">
      <c r="A347" s="210"/>
      <c r="B347" s="197"/>
      <c r="C347" s="24">
        <v>4017</v>
      </c>
      <c r="D347" s="13" t="s">
        <v>59</v>
      </c>
      <c r="E347" s="82">
        <v>7959.55</v>
      </c>
      <c r="F347" s="96">
        <v>98</v>
      </c>
      <c r="G347" s="82"/>
      <c r="H347" s="82"/>
      <c r="I347" s="82"/>
      <c r="J347" s="95"/>
      <c r="K347" s="47">
        <f t="shared" si="42"/>
        <v>0</v>
      </c>
      <c r="L347" s="156">
        <f t="shared" si="44"/>
        <v>0</v>
      </c>
    </row>
    <row r="348" spans="1:12" ht="23.25" customHeight="1">
      <c r="A348" s="210"/>
      <c r="B348" s="197"/>
      <c r="C348" s="24">
        <v>4019</v>
      </c>
      <c r="D348" s="13" t="s">
        <v>59</v>
      </c>
      <c r="E348" s="82">
        <v>1404.62</v>
      </c>
      <c r="F348" s="96">
        <v>98</v>
      </c>
      <c r="G348" s="82"/>
      <c r="H348" s="82"/>
      <c r="I348" s="82"/>
      <c r="J348" s="95"/>
      <c r="K348" s="47">
        <f t="shared" si="42"/>
        <v>0</v>
      </c>
      <c r="L348" s="156">
        <f t="shared" si="44"/>
        <v>0</v>
      </c>
    </row>
    <row r="349" spans="1:12" ht="21" customHeight="1">
      <c r="A349" s="210"/>
      <c r="B349" s="197"/>
      <c r="C349" s="24">
        <v>4040</v>
      </c>
      <c r="D349" s="13" t="s">
        <v>266</v>
      </c>
      <c r="E349" s="82">
        <v>17840.56</v>
      </c>
      <c r="F349" s="96">
        <v>100</v>
      </c>
      <c r="G349" s="82">
        <v>14600</v>
      </c>
      <c r="H349" s="82">
        <v>12924</v>
      </c>
      <c r="I349" s="82">
        <v>12612.13</v>
      </c>
      <c r="J349" s="95">
        <f t="shared" si="41"/>
        <v>97.58689260290932</v>
      </c>
      <c r="K349" s="47">
        <f t="shared" si="42"/>
        <v>70.69357688323684</v>
      </c>
      <c r="L349" s="156">
        <f t="shared" si="44"/>
        <v>0.044736716869585025</v>
      </c>
    </row>
    <row r="350" spans="1:12" ht="21" customHeight="1">
      <c r="A350" s="210"/>
      <c r="B350" s="197"/>
      <c r="C350" s="24">
        <v>4110</v>
      </c>
      <c r="D350" s="13" t="s">
        <v>262</v>
      </c>
      <c r="E350" s="82">
        <v>29042.87</v>
      </c>
      <c r="F350" s="96">
        <v>91</v>
      </c>
      <c r="G350" s="82">
        <v>33870</v>
      </c>
      <c r="H350" s="82">
        <v>23870</v>
      </c>
      <c r="I350" s="82">
        <v>23293.66</v>
      </c>
      <c r="J350" s="95">
        <f t="shared" si="41"/>
        <v>97.58550481776288</v>
      </c>
      <c r="K350" s="47">
        <f t="shared" si="42"/>
        <v>80.20440128678743</v>
      </c>
      <c r="L350" s="156">
        <f t="shared" si="44"/>
        <v>0.08262536718828445</v>
      </c>
    </row>
    <row r="351" spans="1:12" ht="21" customHeight="1">
      <c r="A351" s="210"/>
      <c r="B351" s="197"/>
      <c r="C351" s="24">
        <v>4117</v>
      </c>
      <c r="D351" s="13" t="s">
        <v>262</v>
      </c>
      <c r="E351" s="82">
        <v>1361.44</v>
      </c>
      <c r="F351" s="96">
        <v>99</v>
      </c>
      <c r="G351" s="82"/>
      <c r="H351" s="82"/>
      <c r="I351" s="82"/>
      <c r="J351" s="95"/>
      <c r="K351" s="47">
        <f t="shared" si="42"/>
        <v>0</v>
      </c>
      <c r="L351" s="156">
        <f t="shared" si="44"/>
        <v>0</v>
      </c>
    </row>
    <row r="352" spans="1:12" ht="21" customHeight="1">
      <c r="A352" s="210"/>
      <c r="B352" s="197"/>
      <c r="C352" s="24">
        <v>4119</v>
      </c>
      <c r="D352" s="13" t="s">
        <v>262</v>
      </c>
      <c r="E352" s="82">
        <v>240.24</v>
      </c>
      <c r="F352" s="96">
        <v>99</v>
      </c>
      <c r="G352" s="82"/>
      <c r="H352" s="82"/>
      <c r="I352" s="82"/>
      <c r="J352" s="95"/>
      <c r="K352" s="47">
        <f t="shared" si="42"/>
        <v>0</v>
      </c>
      <c r="L352" s="156">
        <f t="shared" si="44"/>
        <v>0</v>
      </c>
    </row>
    <row r="353" spans="1:12" ht="11.25">
      <c r="A353" s="210"/>
      <c r="B353" s="197"/>
      <c r="C353" s="24">
        <v>4120</v>
      </c>
      <c r="D353" s="13" t="s">
        <v>41</v>
      </c>
      <c r="E353" s="82">
        <v>3464.13</v>
      </c>
      <c r="F353" s="96">
        <v>78</v>
      </c>
      <c r="G353" s="82">
        <v>4855</v>
      </c>
      <c r="H353" s="82">
        <v>2055</v>
      </c>
      <c r="I353" s="82">
        <v>1923.58</v>
      </c>
      <c r="J353" s="95">
        <f t="shared" si="41"/>
        <v>93.60486618004866</v>
      </c>
      <c r="K353" s="47">
        <f t="shared" si="42"/>
        <v>55.52851653950631</v>
      </c>
      <c r="L353" s="156">
        <f t="shared" si="44"/>
        <v>0.006823165780561758</v>
      </c>
    </row>
    <row r="354" spans="1:12" ht="11.25">
      <c r="A354" s="210"/>
      <c r="B354" s="197"/>
      <c r="C354" s="24">
        <v>4127</v>
      </c>
      <c r="D354" s="13" t="s">
        <v>41</v>
      </c>
      <c r="E354" s="82">
        <v>115.46</v>
      </c>
      <c r="F354" s="96">
        <v>61</v>
      </c>
      <c r="G354" s="82"/>
      <c r="H354" s="82"/>
      <c r="I354" s="82"/>
      <c r="J354" s="95"/>
      <c r="K354" s="47">
        <f t="shared" si="42"/>
        <v>0</v>
      </c>
      <c r="L354" s="156">
        <f t="shared" si="44"/>
        <v>0</v>
      </c>
    </row>
    <row r="355" spans="1:12" ht="11.25">
      <c r="A355" s="210"/>
      <c r="B355" s="197"/>
      <c r="C355" s="24">
        <v>4129</v>
      </c>
      <c r="D355" s="13" t="s">
        <v>41</v>
      </c>
      <c r="E355" s="82">
        <v>20.37</v>
      </c>
      <c r="F355" s="96">
        <v>61</v>
      </c>
      <c r="G355" s="82"/>
      <c r="H355" s="82"/>
      <c r="I355" s="82"/>
      <c r="J355" s="95"/>
      <c r="K355" s="47">
        <f t="shared" si="42"/>
        <v>0</v>
      </c>
      <c r="L355" s="156">
        <f t="shared" si="44"/>
        <v>0</v>
      </c>
    </row>
    <row r="356" spans="1:12" ht="22.5">
      <c r="A356" s="210"/>
      <c r="B356" s="197"/>
      <c r="C356" s="24">
        <v>4177</v>
      </c>
      <c r="D356" s="13" t="s">
        <v>30</v>
      </c>
      <c r="E356" s="82">
        <v>16320</v>
      </c>
      <c r="F356" s="96">
        <v>100</v>
      </c>
      <c r="G356" s="82"/>
      <c r="H356" s="82"/>
      <c r="I356" s="82"/>
      <c r="J356" s="95"/>
      <c r="K356" s="47">
        <f t="shared" si="42"/>
        <v>0</v>
      </c>
      <c r="L356" s="156">
        <f t="shared" si="44"/>
        <v>0</v>
      </c>
    </row>
    <row r="357" spans="1:12" ht="22.5">
      <c r="A357" s="210"/>
      <c r="B357" s="197"/>
      <c r="C357" s="24">
        <v>4179</v>
      </c>
      <c r="D357" s="13" t="s">
        <v>30</v>
      </c>
      <c r="E357" s="82">
        <v>2880</v>
      </c>
      <c r="F357" s="96">
        <v>100</v>
      </c>
      <c r="G357" s="82"/>
      <c r="H357" s="82"/>
      <c r="I357" s="82"/>
      <c r="J357" s="95"/>
      <c r="K357" s="47">
        <f t="shared" si="42"/>
        <v>0</v>
      </c>
      <c r="L357" s="156">
        <f t="shared" si="44"/>
        <v>0</v>
      </c>
    </row>
    <row r="358" spans="1:12" ht="22.5">
      <c r="A358" s="210"/>
      <c r="B358" s="197"/>
      <c r="C358" s="24">
        <v>4217</v>
      </c>
      <c r="D358" s="13" t="s">
        <v>14</v>
      </c>
      <c r="E358" s="82">
        <v>2041.92</v>
      </c>
      <c r="F358" s="96">
        <v>93</v>
      </c>
      <c r="G358" s="82"/>
      <c r="H358" s="82"/>
      <c r="I358" s="82"/>
      <c r="J358" s="95"/>
      <c r="K358" s="47">
        <f t="shared" si="42"/>
        <v>0</v>
      </c>
      <c r="L358" s="156">
        <f t="shared" si="44"/>
        <v>0</v>
      </c>
    </row>
    <row r="359" spans="1:12" ht="22.5">
      <c r="A359" s="210"/>
      <c r="B359" s="197"/>
      <c r="C359" s="24">
        <v>4219</v>
      </c>
      <c r="D359" s="13" t="s">
        <v>14</v>
      </c>
      <c r="E359" s="82">
        <v>360.34</v>
      </c>
      <c r="F359" s="96">
        <v>93</v>
      </c>
      <c r="G359" s="82"/>
      <c r="H359" s="82"/>
      <c r="I359" s="82"/>
      <c r="J359" s="95"/>
      <c r="K359" s="47">
        <f t="shared" si="42"/>
        <v>0</v>
      </c>
      <c r="L359" s="156">
        <f t="shared" si="44"/>
        <v>0</v>
      </c>
    </row>
    <row r="360" spans="1:12" ht="45">
      <c r="A360" s="210"/>
      <c r="B360" s="197"/>
      <c r="C360" s="24">
        <v>4240</v>
      </c>
      <c r="D360" s="13" t="s">
        <v>197</v>
      </c>
      <c r="E360" s="82"/>
      <c r="F360" s="96"/>
      <c r="G360" s="82">
        <v>2000</v>
      </c>
      <c r="H360" s="82"/>
      <c r="I360" s="82"/>
      <c r="J360" s="95"/>
      <c r="K360" s="47"/>
      <c r="L360" s="156"/>
    </row>
    <row r="361" spans="1:12" ht="45">
      <c r="A361" s="210"/>
      <c r="B361" s="197"/>
      <c r="C361" s="24">
        <v>4247</v>
      </c>
      <c r="D361" s="13" t="s">
        <v>197</v>
      </c>
      <c r="E361" s="82">
        <v>10252.68</v>
      </c>
      <c r="F361" s="96">
        <v>92</v>
      </c>
      <c r="G361" s="82"/>
      <c r="H361" s="82"/>
      <c r="I361" s="82"/>
      <c r="J361" s="95"/>
      <c r="K361" s="47"/>
      <c r="L361" s="156">
        <f aca="true" t="shared" si="45" ref="L361:L366">(I361/$I$732)*100</f>
        <v>0</v>
      </c>
    </row>
    <row r="362" spans="1:12" ht="45">
      <c r="A362" s="210"/>
      <c r="B362" s="197"/>
      <c r="C362" s="24">
        <v>4249</v>
      </c>
      <c r="D362" s="13" t="s">
        <v>197</v>
      </c>
      <c r="E362" s="82">
        <v>1809.3</v>
      </c>
      <c r="F362" s="96">
        <v>92</v>
      </c>
      <c r="G362" s="82"/>
      <c r="H362" s="82"/>
      <c r="I362" s="82"/>
      <c r="J362" s="95"/>
      <c r="K362" s="47"/>
      <c r="L362" s="156">
        <f t="shared" si="45"/>
        <v>0</v>
      </c>
    </row>
    <row r="363" spans="1:12" ht="22.5">
      <c r="A363" s="210"/>
      <c r="B363" s="197"/>
      <c r="C363" s="24">
        <v>4307</v>
      </c>
      <c r="D363" s="13" t="s">
        <v>19</v>
      </c>
      <c r="E363" s="82">
        <v>44300.64</v>
      </c>
      <c r="F363" s="96">
        <v>100</v>
      </c>
      <c r="G363" s="82"/>
      <c r="H363" s="82"/>
      <c r="I363" s="82"/>
      <c r="J363" s="95"/>
      <c r="K363" s="47"/>
      <c r="L363" s="156">
        <f t="shared" si="45"/>
        <v>0</v>
      </c>
    </row>
    <row r="364" spans="1:12" ht="22.5">
      <c r="A364" s="210"/>
      <c r="B364" s="197"/>
      <c r="C364" s="24">
        <v>4309</v>
      </c>
      <c r="D364" s="13" t="s">
        <v>19</v>
      </c>
      <c r="E364" s="82">
        <v>7817.76</v>
      </c>
      <c r="F364" s="96">
        <v>100</v>
      </c>
      <c r="G364" s="82"/>
      <c r="H364" s="82"/>
      <c r="I364" s="82"/>
      <c r="J364" s="95"/>
      <c r="K364" s="47"/>
      <c r="L364" s="156">
        <f t="shared" si="45"/>
        <v>0</v>
      </c>
    </row>
    <row r="365" spans="1:12" ht="11.25">
      <c r="A365" s="210"/>
      <c r="B365" s="197"/>
      <c r="C365" s="24">
        <v>4440</v>
      </c>
      <c r="D365" s="13" t="s">
        <v>95</v>
      </c>
      <c r="E365" s="82">
        <v>16902.38</v>
      </c>
      <c r="F365" s="96">
        <v>95</v>
      </c>
      <c r="G365" s="82">
        <v>13276</v>
      </c>
      <c r="H365" s="82">
        <v>11637</v>
      </c>
      <c r="I365" s="82">
        <v>11544.96</v>
      </c>
      <c r="J365" s="95">
        <f t="shared" si="41"/>
        <v>99.20907450373807</v>
      </c>
      <c r="K365" s="47">
        <f t="shared" si="42"/>
        <v>68.30375367255971</v>
      </c>
      <c r="L365" s="156">
        <f t="shared" si="45"/>
        <v>0.04095133865498408</v>
      </c>
    </row>
    <row r="366" spans="1:12" ht="11.25">
      <c r="A366" s="210"/>
      <c r="B366" s="200">
        <v>80130</v>
      </c>
      <c r="C366" s="44"/>
      <c r="D366" s="2" t="s">
        <v>101</v>
      </c>
      <c r="E366" s="89">
        <f>SUM(E367:E394)</f>
        <v>353286.44000000006</v>
      </c>
      <c r="F366" s="92">
        <v>91</v>
      </c>
      <c r="G366" s="89">
        <f>SUM(G367:G394)</f>
        <v>567703</v>
      </c>
      <c r="H366" s="89">
        <f>SUM(H367:H394)</f>
        <v>558678.77</v>
      </c>
      <c r="I366" s="89">
        <f>SUM(I367:I394)</f>
        <v>538519.13</v>
      </c>
      <c r="J366" s="94">
        <f t="shared" si="41"/>
        <v>96.39155072959011</v>
      </c>
      <c r="K366" s="3">
        <f t="shared" si="42"/>
        <v>152.43130475089842</v>
      </c>
      <c r="L366" s="155">
        <f t="shared" si="45"/>
        <v>1.9101910500181376</v>
      </c>
    </row>
    <row r="367" spans="1:12" ht="30.75" customHeight="1">
      <c r="A367" s="210"/>
      <c r="B367" s="197"/>
      <c r="C367" s="24">
        <v>3020</v>
      </c>
      <c r="D367" s="13" t="s">
        <v>259</v>
      </c>
      <c r="E367" s="82">
        <v>7268.59</v>
      </c>
      <c r="F367" s="96">
        <v>93</v>
      </c>
      <c r="G367" s="82">
        <v>6920</v>
      </c>
      <c r="H367" s="82">
        <v>9920</v>
      </c>
      <c r="I367" s="82">
        <v>9552.22</v>
      </c>
      <c r="J367" s="96">
        <f t="shared" si="41"/>
        <v>96.29254032258063</v>
      </c>
      <c r="K367" s="47">
        <f t="shared" si="42"/>
        <v>131.41778529260833</v>
      </c>
      <c r="L367" s="156"/>
    </row>
    <row r="368" spans="1:12" ht="21.75" customHeight="1">
      <c r="A368" s="210"/>
      <c r="B368" s="197"/>
      <c r="C368" s="24">
        <v>4010</v>
      </c>
      <c r="D368" s="13" t="s">
        <v>248</v>
      </c>
      <c r="E368" s="82">
        <v>162324.79</v>
      </c>
      <c r="F368" s="96">
        <v>97</v>
      </c>
      <c r="G368" s="82">
        <v>164860</v>
      </c>
      <c r="H368" s="82">
        <v>221400</v>
      </c>
      <c r="I368" s="82">
        <v>215071.83</v>
      </c>
      <c r="J368" s="96">
        <f t="shared" si="41"/>
        <v>97.14174796747966</v>
      </c>
      <c r="K368" s="47">
        <f t="shared" si="42"/>
        <v>132.49475326596755</v>
      </c>
      <c r="L368" s="156">
        <f aca="true" t="shared" si="46" ref="L368:L384">(I368/$I$732)*100</f>
        <v>0.7628852196523127</v>
      </c>
    </row>
    <row r="369" spans="1:12" ht="21.75" customHeight="1">
      <c r="A369" s="210"/>
      <c r="B369" s="197"/>
      <c r="C369" s="24">
        <v>4017</v>
      </c>
      <c r="D369" s="13" t="s">
        <v>248</v>
      </c>
      <c r="E369" s="82"/>
      <c r="F369" s="96"/>
      <c r="G369" s="82"/>
      <c r="H369" s="82">
        <v>5780</v>
      </c>
      <c r="I369" s="82">
        <v>5780</v>
      </c>
      <c r="J369" s="96"/>
      <c r="K369" s="47"/>
      <c r="L369" s="156"/>
    </row>
    <row r="370" spans="1:12" ht="21" customHeight="1">
      <c r="A370" s="210"/>
      <c r="B370" s="197"/>
      <c r="C370" s="24">
        <v>4040</v>
      </c>
      <c r="D370" s="13" t="s">
        <v>266</v>
      </c>
      <c r="E370" s="82">
        <v>13143.22</v>
      </c>
      <c r="F370" s="96">
        <v>100</v>
      </c>
      <c r="G370" s="82">
        <v>15080</v>
      </c>
      <c r="H370" s="82">
        <v>15020</v>
      </c>
      <c r="I370" s="82">
        <v>15011.7</v>
      </c>
      <c r="J370" s="96">
        <f t="shared" si="41"/>
        <v>99.94474034620507</v>
      </c>
      <c r="K370" s="47">
        <f t="shared" si="42"/>
        <v>114.21630315858673</v>
      </c>
      <c r="L370" s="156">
        <f t="shared" si="46"/>
        <v>0.05324827548012505</v>
      </c>
    </row>
    <row r="371" spans="1:12" ht="21.75" customHeight="1">
      <c r="A371" s="210"/>
      <c r="B371" s="197"/>
      <c r="C371" s="24">
        <v>4110</v>
      </c>
      <c r="D371" s="13" t="s">
        <v>262</v>
      </c>
      <c r="E371" s="82">
        <v>30827.27</v>
      </c>
      <c r="F371" s="96">
        <v>89</v>
      </c>
      <c r="G371" s="82">
        <v>31027</v>
      </c>
      <c r="H371" s="82">
        <v>43602</v>
      </c>
      <c r="I371" s="82">
        <v>39579.03</v>
      </c>
      <c r="J371" s="96">
        <f t="shared" si="41"/>
        <v>90.77342782441173</v>
      </c>
      <c r="K371" s="47">
        <f t="shared" si="42"/>
        <v>128.3896692765853</v>
      </c>
      <c r="L371" s="156">
        <f t="shared" si="46"/>
        <v>0.14039150080777885</v>
      </c>
    </row>
    <row r="372" spans="1:12" ht="21.75" customHeight="1">
      <c r="A372" s="210"/>
      <c r="B372" s="197"/>
      <c r="C372" s="24">
        <v>4117</v>
      </c>
      <c r="D372" s="13" t="s">
        <v>262</v>
      </c>
      <c r="E372" s="82"/>
      <c r="F372" s="96"/>
      <c r="G372" s="82"/>
      <c r="H372" s="82">
        <v>987.01</v>
      </c>
      <c r="I372" s="82">
        <v>987.01</v>
      </c>
      <c r="J372" s="96">
        <f t="shared" si="41"/>
        <v>100</v>
      </c>
      <c r="K372" s="47"/>
      <c r="L372" s="156"/>
    </row>
    <row r="373" spans="1:12" ht="11.25">
      <c r="A373" s="210"/>
      <c r="B373" s="197"/>
      <c r="C373" s="24">
        <v>4120</v>
      </c>
      <c r="D373" s="13" t="s">
        <v>41</v>
      </c>
      <c r="E373" s="82">
        <v>2618.39</v>
      </c>
      <c r="F373" s="96">
        <v>78</v>
      </c>
      <c r="G373" s="82">
        <v>4445</v>
      </c>
      <c r="H373" s="82">
        <v>4734</v>
      </c>
      <c r="I373" s="82">
        <v>4253.21</v>
      </c>
      <c r="J373" s="95">
        <f t="shared" si="41"/>
        <v>89.8438952260245</v>
      </c>
      <c r="K373" s="47">
        <f t="shared" si="42"/>
        <v>162.43607713136697</v>
      </c>
      <c r="L373" s="156">
        <f t="shared" si="46"/>
        <v>0.015086638938616056</v>
      </c>
    </row>
    <row r="374" spans="1:12" ht="11.25">
      <c r="A374" s="210"/>
      <c r="B374" s="197"/>
      <c r="C374" s="24">
        <v>4127</v>
      </c>
      <c r="D374" s="13" t="s">
        <v>41</v>
      </c>
      <c r="E374" s="82"/>
      <c r="F374" s="96"/>
      <c r="G374" s="82"/>
      <c r="H374" s="82">
        <v>59.49</v>
      </c>
      <c r="I374" s="82">
        <v>59.49</v>
      </c>
      <c r="J374" s="95">
        <f t="shared" si="41"/>
        <v>100</v>
      </c>
      <c r="K374" s="47"/>
      <c r="L374" s="156"/>
    </row>
    <row r="375" spans="1:12" ht="22.5">
      <c r="A375" s="210"/>
      <c r="B375" s="197"/>
      <c r="C375" s="24">
        <v>4170</v>
      </c>
      <c r="D375" s="13" t="s">
        <v>30</v>
      </c>
      <c r="E375" s="82">
        <v>983</v>
      </c>
      <c r="F375" s="96">
        <v>98</v>
      </c>
      <c r="G375" s="82">
        <v>1500</v>
      </c>
      <c r="H375" s="82"/>
      <c r="I375" s="82"/>
      <c r="J375" s="95"/>
      <c r="K375" s="47">
        <f t="shared" si="42"/>
        <v>0</v>
      </c>
      <c r="L375" s="156">
        <f t="shared" si="46"/>
        <v>0</v>
      </c>
    </row>
    <row r="376" spans="1:12" ht="22.5">
      <c r="A376" s="210"/>
      <c r="B376" s="197"/>
      <c r="C376" s="24">
        <v>4210</v>
      </c>
      <c r="D376" s="13" t="s">
        <v>14</v>
      </c>
      <c r="E376" s="82">
        <v>50903.87</v>
      </c>
      <c r="F376" s="96">
        <v>83</v>
      </c>
      <c r="G376" s="82">
        <v>88150</v>
      </c>
      <c r="H376" s="82">
        <v>50090</v>
      </c>
      <c r="I376" s="82">
        <v>47594.66</v>
      </c>
      <c r="J376" s="95">
        <f t="shared" si="41"/>
        <v>95.01828708325016</v>
      </c>
      <c r="K376" s="47">
        <f t="shared" si="42"/>
        <v>93.49909938085258</v>
      </c>
      <c r="L376" s="156">
        <f t="shared" si="46"/>
        <v>0.16882388850449243</v>
      </c>
    </row>
    <row r="377" spans="1:12" ht="22.5">
      <c r="A377" s="210"/>
      <c r="B377" s="197"/>
      <c r="C377" s="24">
        <v>4217</v>
      </c>
      <c r="D377" s="13" t="s">
        <v>14</v>
      </c>
      <c r="E377" s="82"/>
      <c r="F377" s="96"/>
      <c r="G377" s="82">
        <v>44208</v>
      </c>
      <c r="H377" s="82"/>
      <c r="I377" s="82"/>
      <c r="J377" s="95"/>
      <c r="K377" s="47"/>
      <c r="L377" s="156"/>
    </row>
    <row r="378" spans="1:12" ht="22.5">
      <c r="A378" s="210"/>
      <c r="B378" s="197"/>
      <c r="C378" s="24">
        <v>4219</v>
      </c>
      <c r="D378" s="13" t="s">
        <v>14</v>
      </c>
      <c r="E378" s="82"/>
      <c r="F378" s="96"/>
      <c r="G378" s="82">
        <v>5801</v>
      </c>
      <c r="H378" s="82"/>
      <c r="I378" s="82"/>
      <c r="J378" s="95"/>
      <c r="K378" s="47"/>
      <c r="L378" s="156"/>
    </row>
    <row r="379" spans="1:12" ht="33.75">
      <c r="A379" s="210"/>
      <c r="B379" s="197"/>
      <c r="C379" s="24">
        <v>4240</v>
      </c>
      <c r="D379" s="13" t="s">
        <v>93</v>
      </c>
      <c r="E379" s="82">
        <v>341.58</v>
      </c>
      <c r="F379" s="96">
        <v>34</v>
      </c>
      <c r="G379" s="82">
        <v>3000</v>
      </c>
      <c r="H379" s="82">
        <v>2000</v>
      </c>
      <c r="I379" s="82">
        <v>1485.1</v>
      </c>
      <c r="J379" s="95">
        <f t="shared" si="41"/>
        <v>74.255</v>
      </c>
      <c r="K379" s="47">
        <f t="shared" si="42"/>
        <v>434.773698694303</v>
      </c>
      <c r="L379" s="156">
        <f t="shared" si="46"/>
        <v>0.00526782535725692</v>
      </c>
    </row>
    <row r="380" spans="1:12" ht="11.25">
      <c r="A380" s="210"/>
      <c r="B380" s="197"/>
      <c r="C380" s="24">
        <v>4260</v>
      </c>
      <c r="D380" s="13" t="s">
        <v>15</v>
      </c>
      <c r="E380" s="82">
        <v>5384.38</v>
      </c>
      <c r="F380" s="96">
        <v>51</v>
      </c>
      <c r="G380" s="82">
        <v>13000</v>
      </c>
      <c r="H380" s="82">
        <v>20000</v>
      </c>
      <c r="I380" s="82">
        <v>19471.83</v>
      </c>
      <c r="J380" s="96">
        <f t="shared" si="41"/>
        <v>97.35915</v>
      </c>
      <c r="K380" s="47">
        <f t="shared" si="42"/>
        <v>361.63550863794904</v>
      </c>
      <c r="L380" s="156">
        <f t="shared" si="46"/>
        <v>0.06906888413318701</v>
      </c>
    </row>
    <row r="381" spans="1:12" ht="15" customHeight="1">
      <c r="A381" s="210"/>
      <c r="B381" s="197"/>
      <c r="C381" s="24">
        <v>4270</v>
      </c>
      <c r="D381" s="13" t="s">
        <v>17</v>
      </c>
      <c r="E381" s="82">
        <v>3267.09</v>
      </c>
      <c r="F381" s="96">
        <v>94</v>
      </c>
      <c r="G381" s="82">
        <v>9815</v>
      </c>
      <c r="H381" s="82">
        <v>4815</v>
      </c>
      <c r="I381" s="82">
        <v>3098.37</v>
      </c>
      <c r="J381" s="95">
        <f t="shared" si="41"/>
        <v>64.34828660436138</v>
      </c>
      <c r="K381" s="47">
        <f t="shared" si="42"/>
        <v>94.8357712827011</v>
      </c>
      <c r="L381" s="156">
        <f t="shared" si="46"/>
        <v>0.010990284864429415</v>
      </c>
    </row>
    <row r="382" spans="1:12" ht="13.5" customHeight="1">
      <c r="A382" s="210"/>
      <c r="B382" s="197"/>
      <c r="C382" s="24">
        <v>4280</v>
      </c>
      <c r="D382" s="13" t="s">
        <v>70</v>
      </c>
      <c r="E382" s="82">
        <v>263</v>
      </c>
      <c r="F382" s="96">
        <v>26</v>
      </c>
      <c r="G382" s="82">
        <v>500</v>
      </c>
      <c r="H382" s="82">
        <v>500</v>
      </c>
      <c r="I382" s="82">
        <v>406</v>
      </c>
      <c r="J382" s="96">
        <f t="shared" si="41"/>
        <v>81.2</v>
      </c>
      <c r="K382" s="47">
        <f t="shared" si="42"/>
        <v>154.37262357414448</v>
      </c>
      <c r="L382" s="156">
        <f t="shared" si="46"/>
        <v>0.0014401300215785536</v>
      </c>
    </row>
    <row r="383" spans="1:12" ht="22.5">
      <c r="A383" s="210"/>
      <c r="B383" s="197"/>
      <c r="C383" s="24">
        <v>4300</v>
      </c>
      <c r="D383" s="13" t="s">
        <v>19</v>
      </c>
      <c r="E383" s="82">
        <v>59262.66</v>
      </c>
      <c r="F383" s="96">
        <v>91</v>
      </c>
      <c r="G383" s="82">
        <v>71730</v>
      </c>
      <c r="H383" s="82">
        <v>61380</v>
      </c>
      <c r="I383" s="82">
        <v>60873.99</v>
      </c>
      <c r="J383" s="95">
        <f t="shared" si="41"/>
        <v>99.17561094819159</v>
      </c>
      <c r="K383" s="47">
        <f t="shared" si="42"/>
        <v>102.71896334049129</v>
      </c>
      <c r="L383" s="156">
        <f t="shared" si="46"/>
        <v>0.2159272426903267</v>
      </c>
    </row>
    <row r="384" spans="1:12" ht="22.5">
      <c r="A384" s="210"/>
      <c r="B384" s="197"/>
      <c r="C384" s="24">
        <v>4307</v>
      </c>
      <c r="D384" s="13" t="s">
        <v>19</v>
      </c>
      <c r="E384" s="82"/>
      <c r="F384" s="96"/>
      <c r="G384" s="82">
        <v>80000</v>
      </c>
      <c r="H384" s="82">
        <v>91296.9</v>
      </c>
      <c r="I384" s="82">
        <v>91296.9</v>
      </c>
      <c r="J384" s="95">
        <f t="shared" si="41"/>
        <v>100</v>
      </c>
      <c r="K384" s="47"/>
      <c r="L384" s="156">
        <f t="shared" si="46"/>
        <v>0.3238409028745198</v>
      </c>
    </row>
    <row r="385" spans="1:12" ht="22.5">
      <c r="A385" s="210"/>
      <c r="B385" s="197"/>
      <c r="C385" s="24">
        <v>4309</v>
      </c>
      <c r="D385" s="13" t="s">
        <v>19</v>
      </c>
      <c r="E385" s="82"/>
      <c r="F385" s="96"/>
      <c r="G385" s="82">
        <v>8000</v>
      </c>
      <c r="H385" s="82"/>
      <c r="I385" s="82"/>
      <c r="J385" s="95"/>
      <c r="K385" s="47"/>
      <c r="L385" s="156"/>
    </row>
    <row r="386" spans="1:12" ht="12.75" customHeight="1">
      <c r="A386" s="210"/>
      <c r="B386" s="197"/>
      <c r="C386" s="24">
        <v>4360</v>
      </c>
      <c r="D386" s="13" t="s">
        <v>302</v>
      </c>
      <c r="E386" s="82">
        <v>1931.68</v>
      </c>
      <c r="F386" s="96">
        <v>96</v>
      </c>
      <c r="G386" s="82">
        <v>2050</v>
      </c>
      <c r="H386" s="82">
        <v>2050</v>
      </c>
      <c r="I386" s="82">
        <v>1707.25</v>
      </c>
      <c r="J386" s="95">
        <f t="shared" si="41"/>
        <v>83.28048780487805</v>
      </c>
      <c r="K386" s="47"/>
      <c r="L386" s="156"/>
    </row>
    <row r="387" spans="1:12" ht="33.75">
      <c r="A387" s="210"/>
      <c r="B387" s="197"/>
      <c r="C387" s="24">
        <v>4387</v>
      </c>
      <c r="D387" s="13" t="s">
        <v>352</v>
      </c>
      <c r="E387" s="82"/>
      <c r="F387" s="96"/>
      <c r="G387" s="82"/>
      <c r="H387" s="82">
        <v>548.58</v>
      </c>
      <c r="I387" s="82">
        <v>548.58</v>
      </c>
      <c r="J387" s="95"/>
      <c r="K387" s="47"/>
      <c r="L387" s="156"/>
    </row>
    <row r="388" spans="1:12" ht="11.25">
      <c r="A388" s="210"/>
      <c r="B388" s="197"/>
      <c r="C388" s="24">
        <v>4410</v>
      </c>
      <c r="D388" s="13" t="s">
        <v>94</v>
      </c>
      <c r="E388" s="82">
        <v>476.75</v>
      </c>
      <c r="F388" s="96">
        <v>48</v>
      </c>
      <c r="G388" s="82">
        <v>1000</v>
      </c>
      <c r="H388" s="82">
        <v>1000</v>
      </c>
      <c r="I388" s="82">
        <v>567.07</v>
      </c>
      <c r="J388" s="95">
        <f t="shared" si="41"/>
        <v>56.70700000000001</v>
      </c>
      <c r="K388" s="47">
        <f>(I388/E388)*100</f>
        <v>118.94493969585737</v>
      </c>
      <c r="L388" s="156">
        <f aca="true" t="shared" si="47" ref="L388:L398">(I388/$I$732)*100</f>
        <v>0.002011464362897907</v>
      </c>
    </row>
    <row r="389" spans="1:12" ht="11.25">
      <c r="A389" s="210"/>
      <c r="B389" s="197"/>
      <c r="C389" s="24">
        <v>4417</v>
      </c>
      <c r="D389" s="13" t="s">
        <v>94</v>
      </c>
      <c r="E389" s="82"/>
      <c r="F389" s="96"/>
      <c r="G389" s="82"/>
      <c r="H389" s="82">
        <v>427.89</v>
      </c>
      <c r="I389" s="82">
        <v>427.89</v>
      </c>
      <c r="J389" s="95"/>
      <c r="K389" s="47"/>
      <c r="L389" s="156"/>
    </row>
    <row r="390" spans="1:12" ht="11.25">
      <c r="A390" s="210"/>
      <c r="B390" s="197"/>
      <c r="C390" s="24">
        <v>4427</v>
      </c>
      <c r="D390" s="13" t="s">
        <v>94</v>
      </c>
      <c r="E390" s="82"/>
      <c r="F390" s="96"/>
      <c r="G390" s="82"/>
      <c r="H390" s="82">
        <v>5450.9</v>
      </c>
      <c r="I390" s="82">
        <v>5450.9</v>
      </c>
      <c r="J390" s="95"/>
      <c r="K390" s="47"/>
      <c r="L390" s="156"/>
    </row>
    <row r="391" spans="1:12" ht="10.5" customHeight="1">
      <c r="A391" s="210"/>
      <c r="B391" s="197"/>
      <c r="C391" s="24">
        <v>4430</v>
      </c>
      <c r="D391" s="13" t="s">
        <v>33</v>
      </c>
      <c r="E391" s="82">
        <v>2742</v>
      </c>
      <c r="F391" s="96">
        <v>98</v>
      </c>
      <c r="G391" s="82">
        <v>2800</v>
      </c>
      <c r="H391" s="82">
        <v>2800</v>
      </c>
      <c r="I391" s="82">
        <v>2297</v>
      </c>
      <c r="J391" s="95">
        <f t="shared" si="41"/>
        <v>82.03571428571429</v>
      </c>
      <c r="K391" s="47">
        <f aca="true" t="shared" si="48" ref="K391:K398">(I391/E391)*100</f>
        <v>83.7709700948213</v>
      </c>
      <c r="L391" s="156">
        <f t="shared" si="47"/>
        <v>0.008147730688586052</v>
      </c>
    </row>
    <row r="392" spans="1:12" ht="11.25">
      <c r="A392" s="210"/>
      <c r="B392" s="197"/>
      <c r="C392" s="24">
        <v>4440</v>
      </c>
      <c r="D392" s="13" t="s">
        <v>95</v>
      </c>
      <c r="E392" s="82">
        <v>10058.17</v>
      </c>
      <c r="F392" s="96">
        <v>94</v>
      </c>
      <c r="G392" s="82">
        <v>10817</v>
      </c>
      <c r="H392" s="82">
        <v>11817</v>
      </c>
      <c r="I392" s="82">
        <v>11297.1</v>
      </c>
      <c r="J392" s="96">
        <f t="shared" si="41"/>
        <v>95.6004061944656</v>
      </c>
      <c r="K392" s="47">
        <f t="shared" si="48"/>
        <v>112.31764824018684</v>
      </c>
      <c r="L392" s="156">
        <f t="shared" si="47"/>
        <v>0.04007214991816521</v>
      </c>
    </row>
    <row r="393" spans="1:12" ht="35.25" customHeight="1">
      <c r="A393" s="210"/>
      <c r="B393" s="197"/>
      <c r="C393" s="24">
        <v>4520</v>
      </c>
      <c r="D393" s="13" t="s">
        <v>243</v>
      </c>
      <c r="E393" s="82">
        <v>1170</v>
      </c>
      <c r="F393" s="96">
        <v>49</v>
      </c>
      <c r="G393" s="82">
        <v>2000</v>
      </c>
      <c r="H393" s="82">
        <v>2000</v>
      </c>
      <c r="I393" s="82">
        <v>1502</v>
      </c>
      <c r="J393" s="96">
        <f t="shared" si="41"/>
        <v>75.1</v>
      </c>
      <c r="K393" s="47">
        <f t="shared" si="48"/>
        <v>128.3760683760684</v>
      </c>
      <c r="L393" s="156">
        <f t="shared" si="47"/>
        <v>0.005327771656184698</v>
      </c>
    </row>
    <row r="394" spans="1:12" ht="45.75" customHeight="1">
      <c r="A394" s="210"/>
      <c r="B394" s="197"/>
      <c r="C394" s="24">
        <v>4700</v>
      </c>
      <c r="D394" s="13" t="s">
        <v>264</v>
      </c>
      <c r="E394" s="82">
        <v>320</v>
      </c>
      <c r="F394" s="96">
        <v>32</v>
      </c>
      <c r="G394" s="82">
        <v>1000</v>
      </c>
      <c r="H394" s="82">
        <v>1000</v>
      </c>
      <c r="I394" s="82">
        <v>200</v>
      </c>
      <c r="J394" s="95">
        <f t="shared" si="41"/>
        <v>20</v>
      </c>
      <c r="K394" s="47">
        <f t="shared" si="48"/>
        <v>62.5</v>
      </c>
      <c r="L394" s="156">
        <f t="shared" si="47"/>
        <v>0.0007094236559500263</v>
      </c>
    </row>
    <row r="395" spans="1:12" ht="30.75" customHeight="1">
      <c r="A395" s="210"/>
      <c r="B395" s="209">
        <v>80146</v>
      </c>
      <c r="C395" s="44"/>
      <c r="D395" s="2" t="s">
        <v>281</v>
      </c>
      <c r="E395" s="89">
        <f>SUM(E396:E398)</f>
        <v>21800.69</v>
      </c>
      <c r="F395" s="92">
        <v>84</v>
      </c>
      <c r="G395" s="89">
        <f>SUM(G396:G398)</f>
        <v>28459</v>
      </c>
      <c r="H395" s="89">
        <f>SUM(H396:H398)</f>
        <v>28459</v>
      </c>
      <c r="I395" s="89">
        <f>SUM(I396:I398)</f>
        <v>19596.51</v>
      </c>
      <c r="J395" s="94">
        <f>(I395/H395)*100</f>
        <v>68.85874415826277</v>
      </c>
      <c r="K395" s="3">
        <f t="shared" si="48"/>
        <v>89.88940258312925</v>
      </c>
      <c r="L395" s="169">
        <f t="shared" si="47"/>
        <v>0.06951113884030624</v>
      </c>
    </row>
    <row r="396" spans="1:12" ht="12" customHeight="1">
      <c r="A396" s="210"/>
      <c r="B396" s="210"/>
      <c r="C396" s="24">
        <v>4210</v>
      </c>
      <c r="D396" s="13" t="s">
        <v>14</v>
      </c>
      <c r="E396" s="82">
        <v>940.51</v>
      </c>
      <c r="F396" s="96">
        <v>38</v>
      </c>
      <c r="G396" s="82">
        <v>5300</v>
      </c>
      <c r="H396" s="82">
        <v>4200</v>
      </c>
      <c r="I396" s="82">
        <v>2214.59</v>
      </c>
      <c r="J396" s="95">
        <f>(I396/H396)*100</f>
        <v>52.72833333333333</v>
      </c>
      <c r="K396" s="47">
        <f t="shared" si="48"/>
        <v>235.46692751804872</v>
      </c>
      <c r="L396" s="166">
        <f t="shared" si="47"/>
        <v>0.007855412671151845</v>
      </c>
    </row>
    <row r="397" spans="1:12" ht="11.25">
      <c r="A397" s="210"/>
      <c r="B397" s="210"/>
      <c r="C397" s="24">
        <v>4300</v>
      </c>
      <c r="D397" s="13" t="s">
        <v>102</v>
      </c>
      <c r="E397" s="82">
        <v>20353.3</v>
      </c>
      <c r="F397" s="96">
        <v>90</v>
      </c>
      <c r="G397" s="82">
        <v>22500</v>
      </c>
      <c r="H397" s="82">
        <v>22500</v>
      </c>
      <c r="I397" s="82">
        <v>16736.5</v>
      </c>
      <c r="J397" s="95">
        <f>(I397/H397)*100</f>
        <v>74.38444444444444</v>
      </c>
      <c r="K397" s="47">
        <f t="shared" si="48"/>
        <v>82.22990866345998</v>
      </c>
      <c r="L397" s="166">
        <f t="shared" si="47"/>
        <v>0.05936634508903808</v>
      </c>
    </row>
    <row r="398" spans="1:12" ht="22.5">
      <c r="A398" s="210"/>
      <c r="B398" s="210"/>
      <c r="C398" s="24">
        <v>4410</v>
      </c>
      <c r="D398" s="13" t="s">
        <v>64</v>
      </c>
      <c r="E398" s="82">
        <v>506.88</v>
      </c>
      <c r="F398" s="96">
        <v>56</v>
      </c>
      <c r="G398" s="82">
        <v>659</v>
      </c>
      <c r="H398" s="82">
        <v>1759</v>
      </c>
      <c r="I398" s="82">
        <v>645.42</v>
      </c>
      <c r="J398" s="96">
        <f>(I398/H398)*100</f>
        <v>36.692438885730525</v>
      </c>
      <c r="K398" s="47">
        <f t="shared" si="48"/>
        <v>127.33191287878786</v>
      </c>
      <c r="L398" s="166">
        <f t="shared" si="47"/>
        <v>0.00228938108011633</v>
      </c>
    </row>
    <row r="399" spans="1:12" ht="11.25">
      <c r="A399" s="210"/>
      <c r="B399" s="200">
        <v>80148</v>
      </c>
      <c r="C399" s="24"/>
      <c r="D399" s="2" t="s">
        <v>192</v>
      </c>
      <c r="E399" s="89">
        <f>E400</f>
        <v>0</v>
      </c>
      <c r="F399" s="92"/>
      <c r="G399" s="89">
        <f>G400</f>
        <v>0</v>
      </c>
      <c r="H399" s="89">
        <f>H400</f>
        <v>193000</v>
      </c>
      <c r="I399" s="89">
        <f>I400</f>
        <v>0</v>
      </c>
      <c r="J399" s="96">
        <f>(I399/H399)*100</f>
        <v>0</v>
      </c>
      <c r="K399" s="47"/>
      <c r="L399" s="169"/>
    </row>
    <row r="400" spans="1:12" ht="11.25">
      <c r="A400" s="210"/>
      <c r="B400" s="206"/>
      <c r="C400" s="24">
        <v>4300</v>
      </c>
      <c r="D400" s="13" t="s">
        <v>107</v>
      </c>
      <c r="E400" s="82"/>
      <c r="F400" s="96"/>
      <c r="G400" s="82"/>
      <c r="H400" s="82">
        <v>193000</v>
      </c>
      <c r="I400" s="82"/>
      <c r="J400" s="96"/>
      <c r="K400" s="47"/>
      <c r="L400" s="169"/>
    </row>
    <row r="401" spans="1:12" ht="157.5">
      <c r="A401" s="210"/>
      <c r="B401" s="200">
        <v>80149</v>
      </c>
      <c r="C401" s="24"/>
      <c r="D401" s="2" t="s">
        <v>351</v>
      </c>
      <c r="E401" s="5">
        <f>E402</f>
        <v>0</v>
      </c>
      <c r="F401" s="3">
        <f>F402</f>
        <v>0</v>
      </c>
      <c r="G401" s="5">
        <f>G402</f>
        <v>0</v>
      </c>
      <c r="H401" s="5">
        <f>H402</f>
        <v>62714</v>
      </c>
      <c r="I401" s="5">
        <f>I402</f>
        <v>62632.56</v>
      </c>
      <c r="J401" s="3">
        <f>(I401/H401)*100</f>
        <v>99.87014063845393</v>
      </c>
      <c r="K401" s="3"/>
      <c r="L401" s="155"/>
    </row>
    <row r="402" spans="1:12" ht="56.25">
      <c r="A402" s="210"/>
      <c r="B402" s="202"/>
      <c r="C402" s="24">
        <v>2540</v>
      </c>
      <c r="D402" s="13" t="s">
        <v>315</v>
      </c>
      <c r="E402" s="82"/>
      <c r="F402" s="96"/>
      <c r="G402" s="82"/>
      <c r="H402" s="82">
        <v>62714</v>
      </c>
      <c r="I402" s="82">
        <v>62632.56</v>
      </c>
      <c r="J402" s="96">
        <f>(I402/H402)*100</f>
        <v>99.87014063845393</v>
      </c>
      <c r="K402" s="47"/>
      <c r="L402" s="169"/>
    </row>
    <row r="403" spans="1:12" ht="18.75" customHeight="1">
      <c r="A403" s="210"/>
      <c r="B403" s="200">
        <v>80150</v>
      </c>
      <c r="C403" s="44"/>
      <c r="D403" s="2" t="s">
        <v>330</v>
      </c>
      <c r="E403" s="5">
        <f>SUM(E404:E414)</f>
        <v>482521.32999999996</v>
      </c>
      <c r="F403" s="3">
        <v>100</v>
      </c>
      <c r="G403" s="5">
        <f>SUM(G404:G414)</f>
        <v>467708</v>
      </c>
      <c r="H403" s="5">
        <f>SUM(H404:H414)</f>
        <v>270611.98</v>
      </c>
      <c r="I403" s="5">
        <f>SUM(I404:I414)</f>
        <v>259246.66999999998</v>
      </c>
      <c r="J403" s="96">
        <f aca="true" t="shared" si="49" ref="J403:J414">(I403/H403)*100</f>
        <v>95.80014528551175</v>
      </c>
      <c r="K403" s="47"/>
      <c r="L403" s="155"/>
    </row>
    <row r="404" spans="1:12" ht="102" customHeight="1">
      <c r="A404" s="210"/>
      <c r="B404" s="206"/>
      <c r="C404" s="24">
        <v>2590</v>
      </c>
      <c r="D404" s="13" t="s">
        <v>329</v>
      </c>
      <c r="E404" s="82">
        <v>26532</v>
      </c>
      <c r="F404" s="96">
        <v>100</v>
      </c>
      <c r="G404" s="82">
        <v>26502</v>
      </c>
      <c r="H404" s="82">
        <v>21137</v>
      </c>
      <c r="I404" s="82">
        <v>21136.8</v>
      </c>
      <c r="J404" s="96">
        <f t="shared" si="49"/>
        <v>99.99905379192884</v>
      </c>
      <c r="K404" s="47"/>
      <c r="L404" s="169"/>
    </row>
    <row r="405" spans="1:12" ht="33.75">
      <c r="A405" s="210"/>
      <c r="B405" s="206"/>
      <c r="C405" s="24">
        <v>3020</v>
      </c>
      <c r="D405" s="13" t="s">
        <v>259</v>
      </c>
      <c r="E405" s="82">
        <v>7497.62</v>
      </c>
      <c r="F405" s="96">
        <v>100</v>
      </c>
      <c r="G405" s="82">
        <v>4000</v>
      </c>
      <c r="H405" s="82">
        <v>7570</v>
      </c>
      <c r="I405" s="82">
        <v>7567.54</v>
      </c>
      <c r="J405" s="96">
        <f t="shared" si="49"/>
        <v>99.96750330250991</v>
      </c>
      <c r="K405" s="47"/>
      <c r="L405" s="169"/>
    </row>
    <row r="406" spans="1:12" ht="22.5">
      <c r="A406" s="210"/>
      <c r="B406" s="206"/>
      <c r="C406" s="24">
        <v>4010</v>
      </c>
      <c r="D406" s="13" t="s">
        <v>248</v>
      </c>
      <c r="E406" s="82">
        <v>362148.42</v>
      </c>
      <c r="F406" s="96">
        <v>100</v>
      </c>
      <c r="G406" s="82">
        <v>352600</v>
      </c>
      <c r="H406" s="82">
        <v>180180</v>
      </c>
      <c r="I406" s="82">
        <v>178417.72</v>
      </c>
      <c r="J406" s="96">
        <f t="shared" si="49"/>
        <v>99.02193362193363</v>
      </c>
      <c r="K406" s="47"/>
      <c r="L406" s="169"/>
    </row>
    <row r="407" spans="1:12" ht="11.25">
      <c r="A407" s="210"/>
      <c r="B407" s="206"/>
      <c r="C407" s="24">
        <v>4040</v>
      </c>
      <c r="D407" s="13"/>
      <c r="E407" s="82"/>
      <c r="F407" s="96"/>
      <c r="G407" s="82"/>
      <c r="H407" s="82">
        <v>7874</v>
      </c>
      <c r="I407" s="82">
        <v>7874</v>
      </c>
      <c r="J407" s="96">
        <f t="shared" si="49"/>
        <v>100</v>
      </c>
      <c r="K407" s="47"/>
      <c r="L407" s="169"/>
    </row>
    <row r="408" spans="1:12" ht="22.5">
      <c r="A408" s="210"/>
      <c r="B408" s="206"/>
      <c r="C408" s="24">
        <v>4110</v>
      </c>
      <c r="D408" s="13" t="s">
        <v>262</v>
      </c>
      <c r="E408" s="82">
        <v>62248.17</v>
      </c>
      <c r="F408" s="96">
        <v>100</v>
      </c>
      <c r="G408" s="82">
        <v>60567</v>
      </c>
      <c r="H408" s="82">
        <v>24575</v>
      </c>
      <c r="I408" s="82">
        <v>17102.55</v>
      </c>
      <c r="J408" s="96">
        <f t="shared" si="49"/>
        <v>69.59328585961343</v>
      </c>
      <c r="K408" s="47"/>
      <c r="L408" s="169"/>
    </row>
    <row r="409" spans="1:12" ht="11.25">
      <c r="A409" s="210"/>
      <c r="B409" s="206"/>
      <c r="C409" s="24">
        <v>4120</v>
      </c>
      <c r="D409" s="13" t="s">
        <v>41</v>
      </c>
      <c r="E409" s="82">
        <v>8871.65</v>
      </c>
      <c r="F409" s="96">
        <v>100</v>
      </c>
      <c r="G409" s="82">
        <v>8639</v>
      </c>
      <c r="H409" s="82">
        <v>4891</v>
      </c>
      <c r="I409" s="82">
        <v>4508.14</v>
      </c>
      <c r="J409" s="96">
        <f t="shared" si="49"/>
        <v>92.17215293396033</v>
      </c>
      <c r="K409" s="47"/>
      <c r="L409" s="169"/>
    </row>
    <row r="410" spans="1:12" ht="22.5">
      <c r="A410" s="210"/>
      <c r="B410" s="206"/>
      <c r="C410" s="24">
        <v>4210</v>
      </c>
      <c r="D410" s="13" t="s">
        <v>265</v>
      </c>
      <c r="E410" s="82">
        <v>5999.24</v>
      </c>
      <c r="F410" s="96">
        <v>100</v>
      </c>
      <c r="G410" s="82">
        <v>6000</v>
      </c>
      <c r="H410" s="82">
        <v>8931.73</v>
      </c>
      <c r="I410" s="82">
        <v>7401</v>
      </c>
      <c r="J410" s="96">
        <f t="shared" si="49"/>
        <v>82.8618867789331</v>
      </c>
      <c r="K410" s="47"/>
      <c r="L410" s="169"/>
    </row>
    <row r="411" spans="1:12" ht="33.75">
      <c r="A411" s="210"/>
      <c r="B411" s="206"/>
      <c r="C411" s="24">
        <v>4240</v>
      </c>
      <c r="D411" s="13" t="s">
        <v>93</v>
      </c>
      <c r="E411" s="82">
        <v>43.94</v>
      </c>
      <c r="F411" s="96">
        <v>25</v>
      </c>
      <c r="G411" s="82"/>
      <c r="H411" s="82">
        <v>173.25</v>
      </c>
      <c r="I411" s="82">
        <v>62.25</v>
      </c>
      <c r="J411" s="96">
        <f t="shared" si="49"/>
        <v>35.93073593073593</v>
      </c>
      <c r="K411" s="47"/>
      <c r="L411" s="169"/>
    </row>
    <row r="412" spans="1:12" ht="11.25">
      <c r="A412" s="210"/>
      <c r="B412" s="206"/>
      <c r="C412" s="24">
        <v>4260</v>
      </c>
      <c r="D412" s="13" t="s">
        <v>15</v>
      </c>
      <c r="E412" s="82"/>
      <c r="F412" s="96"/>
      <c r="G412" s="82"/>
      <c r="H412" s="82">
        <v>2551</v>
      </c>
      <c r="I412" s="82">
        <v>2515.87</v>
      </c>
      <c r="J412" s="96">
        <f t="shared" si="49"/>
        <v>98.62289298314386</v>
      </c>
      <c r="K412" s="47"/>
      <c r="L412" s="169"/>
    </row>
    <row r="413" spans="1:12" ht="11.25">
      <c r="A413" s="210"/>
      <c r="B413" s="206"/>
      <c r="C413" s="24">
        <v>4300</v>
      </c>
      <c r="D413" s="13" t="s">
        <v>107</v>
      </c>
      <c r="E413" s="82">
        <v>5500</v>
      </c>
      <c r="F413" s="96">
        <v>100</v>
      </c>
      <c r="G413" s="82">
        <v>6000</v>
      </c>
      <c r="H413" s="82">
        <v>7300</v>
      </c>
      <c r="I413" s="82">
        <v>7280.49</v>
      </c>
      <c r="J413" s="96">
        <f t="shared" si="49"/>
        <v>99.7327397260274</v>
      </c>
      <c r="K413" s="47"/>
      <c r="L413" s="169"/>
    </row>
    <row r="414" spans="1:12" ht="11.25">
      <c r="A414" s="210"/>
      <c r="B414" s="202"/>
      <c r="C414" s="24">
        <v>4440</v>
      </c>
      <c r="D414" s="13" t="s">
        <v>95</v>
      </c>
      <c r="E414" s="82">
        <v>3680.29</v>
      </c>
      <c r="F414" s="96">
        <v>99</v>
      </c>
      <c r="G414" s="82">
        <v>3400</v>
      </c>
      <c r="H414" s="82">
        <v>5429</v>
      </c>
      <c r="I414" s="82">
        <v>5380.31</v>
      </c>
      <c r="J414" s="96">
        <f t="shared" si="49"/>
        <v>99.10314975133542</v>
      </c>
      <c r="K414" s="47"/>
      <c r="L414" s="169"/>
    </row>
    <row r="415" spans="1:12" ht="21">
      <c r="A415" s="210"/>
      <c r="B415" s="209">
        <v>80195</v>
      </c>
      <c r="C415" s="44"/>
      <c r="D415" s="2" t="s">
        <v>25</v>
      </c>
      <c r="E415" s="89">
        <f>SUM(E416:E418)</f>
        <v>68697.11</v>
      </c>
      <c r="F415" s="92">
        <v>99</v>
      </c>
      <c r="G415" s="89">
        <f>SUM(G416:G418)</f>
        <v>73037</v>
      </c>
      <c r="H415" s="89">
        <f>SUM(H416:H418)</f>
        <v>73037</v>
      </c>
      <c r="I415" s="89">
        <f>SUM(I416:I418)</f>
        <v>72237</v>
      </c>
      <c r="J415" s="94">
        <f>(I415/H415)*100</f>
        <v>98.90466475895778</v>
      </c>
      <c r="K415" s="3">
        <f>(I415/E415)*100</f>
        <v>105.152895078119</v>
      </c>
      <c r="L415" s="169">
        <f>(I415/$I$732)*100</f>
        <v>0.25623318317431026</v>
      </c>
    </row>
    <row r="416" spans="1:12" ht="22.5">
      <c r="A416" s="210"/>
      <c r="B416" s="210"/>
      <c r="C416" s="24">
        <v>4170</v>
      </c>
      <c r="D416" s="13" t="s">
        <v>30</v>
      </c>
      <c r="E416" s="82">
        <v>124</v>
      </c>
      <c r="F416" s="96">
        <v>41</v>
      </c>
      <c r="G416" s="82">
        <v>500</v>
      </c>
      <c r="H416" s="82">
        <v>500</v>
      </c>
      <c r="I416" s="82"/>
      <c r="J416" s="96">
        <f aca="true" t="shared" si="50" ref="J416:J423">(I416/H416)*100</f>
        <v>0</v>
      </c>
      <c r="K416" s="47">
        <f>(I416/E416)*100</f>
        <v>0</v>
      </c>
      <c r="L416" s="166">
        <f>(I416/$I$732)*100</f>
        <v>0</v>
      </c>
    </row>
    <row r="417" spans="1:12" ht="22.5">
      <c r="A417" s="210"/>
      <c r="B417" s="210"/>
      <c r="C417" s="24">
        <v>4300</v>
      </c>
      <c r="D417" s="13" t="s">
        <v>19</v>
      </c>
      <c r="E417" s="82"/>
      <c r="F417" s="96"/>
      <c r="G417" s="82">
        <v>300</v>
      </c>
      <c r="H417" s="82">
        <v>300</v>
      </c>
      <c r="I417" s="82"/>
      <c r="J417" s="96">
        <f t="shared" si="50"/>
        <v>0</v>
      </c>
      <c r="K417" s="47"/>
      <c r="L417" s="166"/>
    </row>
    <row r="418" spans="1:12" ht="11.25">
      <c r="A418" s="210"/>
      <c r="B418" s="210"/>
      <c r="C418" s="24">
        <v>4440</v>
      </c>
      <c r="D418" s="13" t="s">
        <v>95</v>
      </c>
      <c r="E418" s="82">
        <v>68573.11</v>
      </c>
      <c r="F418" s="96">
        <v>100</v>
      </c>
      <c r="G418" s="82">
        <v>72237</v>
      </c>
      <c r="H418" s="82">
        <v>72237</v>
      </c>
      <c r="I418" s="82">
        <v>72237</v>
      </c>
      <c r="J418" s="96">
        <f t="shared" si="50"/>
        <v>100</v>
      </c>
      <c r="K418" s="47">
        <f>(I418/E418)*100</f>
        <v>105.34304190082673</v>
      </c>
      <c r="L418" s="169">
        <f aca="true" t="shared" si="51" ref="L418:L425">(I418/$I$732)*100</f>
        <v>0.25623318317431026</v>
      </c>
    </row>
    <row r="419" spans="1:12" ht="24" customHeight="1">
      <c r="A419" s="196" t="s">
        <v>103</v>
      </c>
      <c r="B419" s="2"/>
      <c r="C419" s="2"/>
      <c r="D419" s="2" t="s">
        <v>104</v>
      </c>
      <c r="E419" s="89">
        <f>E425+E438+E420</f>
        <v>90965.91</v>
      </c>
      <c r="F419" s="92">
        <v>85</v>
      </c>
      <c r="G419" s="89">
        <f>G420+G425+G438</f>
        <v>110261</v>
      </c>
      <c r="H419" s="89">
        <f>H420+H425+H438</f>
        <v>132573.19</v>
      </c>
      <c r="I419" s="89">
        <f>I420+I425+I438</f>
        <v>126193.38</v>
      </c>
      <c r="J419" s="94">
        <f t="shared" si="50"/>
        <v>95.18770725815679</v>
      </c>
      <c r="K419" s="3">
        <f>(I419/E419)*100</f>
        <v>138.72601285470566</v>
      </c>
      <c r="L419" s="169">
        <f t="shared" si="51"/>
        <v>0.4476228449814547</v>
      </c>
    </row>
    <row r="420" spans="1:12" ht="23.25" customHeight="1">
      <c r="A420" s="201"/>
      <c r="B420" s="203">
        <v>85153</v>
      </c>
      <c r="C420" s="2"/>
      <c r="D420" s="2" t="s">
        <v>141</v>
      </c>
      <c r="E420" s="89">
        <f>E423+E424+E421+E422</f>
        <v>3897.5</v>
      </c>
      <c r="F420" s="92">
        <v>100</v>
      </c>
      <c r="G420" s="89">
        <f>G423+G424+G421+G422</f>
        <v>3870</v>
      </c>
      <c r="H420" s="89">
        <f>H423+H424+H421+H422</f>
        <v>4473.5</v>
      </c>
      <c r="I420" s="89">
        <f>I423+I424+I421+I422</f>
        <v>3437.5</v>
      </c>
      <c r="J420" s="94">
        <f t="shared" si="50"/>
        <v>76.84139935173802</v>
      </c>
      <c r="K420" s="3">
        <f>(I420/E420)*100</f>
        <v>88.1975625400898</v>
      </c>
      <c r="L420" s="166">
        <f t="shared" si="51"/>
        <v>0.012193219086641078</v>
      </c>
    </row>
    <row r="421" spans="1:12" ht="23.25" customHeight="1">
      <c r="A421" s="201"/>
      <c r="B421" s="204"/>
      <c r="C421" s="13">
        <v>3030</v>
      </c>
      <c r="D421" s="13" t="s">
        <v>63</v>
      </c>
      <c r="E421" s="15"/>
      <c r="F421" s="47"/>
      <c r="G421" s="15"/>
      <c r="H421" s="15">
        <v>175.5</v>
      </c>
      <c r="I421" s="15">
        <v>175.5</v>
      </c>
      <c r="J421" s="22"/>
      <c r="K421" s="47"/>
      <c r="L421" s="156"/>
    </row>
    <row r="422" spans="1:12" ht="23.25" customHeight="1">
      <c r="A422" s="201"/>
      <c r="B422" s="204"/>
      <c r="C422" s="13">
        <v>4170</v>
      </c>
      <c r="D422" s="13" t="s">
        <v>30</v>
      </c>
      <c r="E422" s="15"/>
      <c r="F422" s="47"/>
      <c r="G422" s="15"/>
      <c r="H422" s="15">
        <v>2250</v>
      </c>
      <c r="I422" s="15">
        <v>1800</v>
      </c>
      <c r="J422" s="22"/>
      <c r="K422" s="47"/>
      <c r="L422" s="156"/>
    </row>
    <row r="423" spans="1:12" ht="21" customHeight="1">
      <c r="A423" s="201"/>
      <c r="B423" s="204"/>
      <c r="C423" s="13">
        <v>4210</v>
      </c>
      <c r="D423" s="13" t="s">
        <v>140</v>
      </c>
      <c r="E423" s="82">
        <v>1250</v>
      </c>
      <c r="F423" s="96">
        <v>100</v>
      </c>
      <c r="G423" s="82">
        <v>1270</v>
      </c>
      <c r="H423" s="82">
        <v>933</v>
      </c>
      <c r="I423" s="82">
        <v>347</v>
      </c>
      <c r="J423" s="95">
        <f t="shared" si="50"/>
        <v>37.19185423365487</v>
      </c>
      <c r="K423" s="47">
        <f>(I423/E423)*100</f>
        <v>27.76</v>
      </c>
      <c r="L423" s="166">
        <f t="shared" si="51"/>
        <v>0.0012308500430732957</v>
      </c>
    </row>
    <row r="424" spans="1:12" ht="20.25" customHeight="1">
      <c r="A424" s="201"/>
      <c r="B424" s="204"/>
      <c r="C424" s="13">
        <v>4300</v>
      </c>
      <c r="D424" s="13" t="s">
        <v>19</v>
      </c>
      <c r="E424" s="82">
        <v>2647.5</v>
      </c>
      <c r="F424" s="96">
        <v>100</v>
      </c>
      <c r="G424" s="82">
        <v>2600</v>
      </c>
      <c r="H424" s="82">
        <v>1115</v>
      </c>
      <c r="I424" s="82">
        <v>1115</v>
      </c>
      <c r="J424" s="96">
        <v>100</v>
      </c>
      <c r="K424" s="47">
        <f>(I424/E424)*100</f>
        <v>42.1152030217186</v>
      </c>
      <c r="L424" s="166">
        <f t="shared" si="51"/>
        <v>0.0039550368819213965</v>
      </c>
    </row>
    <row r="425" spans="1:12" ht="21" customHeight="1">
      <c r="A425" s="201"/>
      <c r="B425" s="203">
        <v>85154</v>
      </c>
      <c r="C425" s="2"/>
      <c r="D425" s="2" t="s">
        <v>105</v>
      </c>
      <c r="E425" s="80">
        <f>SUM(E426:E437)</f>
        <v>86691.41</v>
      </c>
      <c r="F425" s="86">
        <v>84</v>
      </c>
      <c r="G425" s="80">
        <f>SUM(G426:G437)</f>
        <v>106130</v>
      </c>
      <c r="H425" s="80">
        <f>SUM(H426:H437)</f>
        <v>127833.69</v>
      </c>
      <c r="I425" s="80">
        <f>SUM(I426:I437)</f>
        <v>122489.88</v>
      </c>
      <c r="J425" s="94">
        <f>(I425/H425)*100</f>
        <v>95.81971700887301</v>
      </c>
      <c r="K425" s="3">
        <f>(I425/E425)*100</f>
        <v>141.29413744683586</v>
      </c>
      <c r="L425" s="156">
        <f t="shared" si="51"/>
        <v>0.4344860924324001</v>
      </c>
    </row>
    <row r="426" spans="1:12" ht="69" customHeight="1">
      <c r="A426" s="201"/>
      <c r="B426" s="204"/>
      <c r="C426" s="13">
        <v>2810</v>
      </c>
      <c r="D426" s="13" t="s">
        <v>318</v>
      </c>
      <c r="E426" s="99">
        <v>3000</v>
      </c>
      <c r="F426" s="42">
        <v>100</v>
      </c>
      <c r="G426" s="99"/>
      <c r="H426" s="99"/>
      <c r="I426" s="99"/>
      <c r="J426" s="96"/>
      <c r="K426" s="47"/>
      <c r="L426" s="156"/>
    </row>
    <row r="427" spans="1:12" ht="66.75" customHeight="1">
      <c r="A427" s="201"/>
      <c r="B427" s="197"/>
      <c r="C427" s="13">
        <v>2820</v>
      </c>
      <c r="D427" s="13" t="s">
        <v>284</v>
      </c>
      <c r="E427" s="82">
        <v>16687.79</v>
      </c>
      <c r="F427" s="96">
        <v>98</v>
      </c>
      <c r="G427" s="82">
        <v>20000</v>
      </c>
      <c r="H427" s="82">
        <v>20236.01</v>
      </c>
      <c r="I427" s="82">
        <v>20236.01</v>
      </c>
      <c r="J427" s="96">
        <f aca="true" t="shared" si="52" ref="J427:J443">(I427/H427)*100</f>
        <v>100</v>
      </c>
      <c r="K427" s="47">
        <f aca="true" t="shared" si="53" ref="K427:K435">(I427/E427)*100</f>
        <v>121.26237206963893</v>
      </c>
      <c r="L427" s="156">
        <f aca="true" t="shared" si="54" ref="L427:L437">(I427/$I$732)*100</f>
        <v>0.07177952098020646</v>
      </c>
    </row>
    <row r="428" spans="1:12" ht="22.5" customHeight="1">
      <c r="A428" s="201"/>
      <c r="B428" s="197"/>
      <c r="C428" s="13">
        <v>3030</v>
      </c>
      <c r="D428" s="13" t="s">
        <v>283</v>
      </c>
      <c r="E428" s="82">
        <v>1179</v>
      </c>
      <c r="F428" s="96">
        <v>79</v>
      </c>
      <c r="G428" s="82">
        <v>11000</v>
      </c>
      <c r="H428" s="82">
        <v>1000</v>
      </c>
      <c r="I428" s="82">
        <v>562.44</v>
      </c>
      <c r="J428" s="96">
        <f t="shared" si="52"/>
        <v>56.24400000000001</v>
      </c>
      <c r="K428" s="47">
        <f t="shared" si="53"/>
        <v>47.704834605597966</v>
      </c>
      <c r="L428" s="156">
        <f t="shared" si="54"/>
        <v>0.0019950412052626644</v>
      </c>
    </row>
    <row r="429" spans="1:12" ht="21" customHeight="1">
      <c r="A429" s="201"/>
      <c r="B429" s="197"/>
      <c r="C429" s="13">
        <v>4010</v>
      </c>
      <c r="D429" s="13" t="s">
        <v>308</v>
      </c>
      <c r="E429" s="82">
        <v>5539.78</v>
      </c>
      <c r="F429" s="96">
        <v>77</v>
      </c>
      <c r="G429" s="82">
        <v>12051</v>
      </c>
      <c r="H429" s="82">
        <v>12051</v>
      </c>
      <c r="I429" s="82">
        <v>11290.03</v>
      </c>
      <c r="J429" s="96">
        <f t="shared" si="52"/>
        <v>93.68542029707079</v>
      </c>
      <c r="K429" s="47">
        <f t="shared" si="53"/>
        <v>203.7992483456022</v>
      </c>
      <c r="L429" s="156">
        <f t="shared" si="54"/>
        <v>0.04004707179192738</v>
      </c>
    </row>
    <row r="430" spans="1:12" ht="20.25" customHeight="1">
      <c r="A430" s="201"/>
      <c r="B430" s="197"/>
      <c r="C430" s="13">
        <v>4040</v>
      </c>
      <c r="D430" s="13" t="s">
        <v>266</v>
      </c>
      <c r="E430" s="82">
        <v>1050.65</v>
      </c>
      <c r="F430" s="96">
        <v>100</v>
      </c>
      <c r="G430" s="82">
        <v>795</v>
      </c>
      <c r="H430" s="82">
        <v>795</v>
      </c>
      <c r="I430" s="82">
        <v>795</v>
      </c>
      <c r="J430" s="96">
        <f t="shared" si="52"/>
        <v>100</v>
      </c>
      <c r="K430" s="47">
        <f t="shared" si="53"/>
        <v>75.66744396326082</v>
      </c>
      <c r="L430" s="156">
        <f t="shared" si="54"/>
        <v>0.002819959032401355</v>
      </c>
    </row>
    <row r="431" spans="1:12" ht="20.25" customHeight="1">
      <c r="A431" s="201"/>
      <c r="B431" s="197"/>
      <c r="C431" s="13">
        <v>4110</v>
      </c>
      <c r="D431" s="13" t="s">
        <v>257</v>
      </c>
      <c r="E431" s="82">
        <v>1154.43</v>
      </c>
      <c r="F431" s="96">
        <v>81</v>
      </c>
      <c r="G431" s="82">
        <v>2243</v>
      </c>
      <c r="H431" s="82">
        <v>2238</v>
      </c>
      <c r="I431" s="82">
        <v>2089.93</v>
      </c>
      <c r="J431" s="96">
        <f t="shared" si="52"/>
        <v>93.38382484361037</v>
      </c>
      <c r="K431" s="47">
        <f t="shared" si="53"/>
        <v>181.03566262138023</v>
      </c>
      <c r="L431" s="156">
        <f t="shared" si="54"/>
        <v>0.007413228906398193</v>
      </c>
    </row>
    <row r="432" spans="1:12" ht="23.25" customHeight="1">
      <c r="A432" s="201"/>
      <c r="B432" s="197"/>
      <c r="C432" s="13">
        <v>4120</v>
      </c>
      <c r="D432" s="13" t="s">
        <v>67</v>
      </c>
      <c r="E432" s="82">
        <v>25.74</v>
      </c>
      <c r="F432" s="96">
        <v>99</v>
      </c>
      <c r="G432" s="82">
        <v>315</v>
      </c>
      <c r="H432" s="82">
        <v>320</v>
      </c>
      <c r="I432" s="82">
        <v>314.43</v>
      </c>
      <c r="J432" s="95">
        <f t="shared" si="52"/>
        <v>98.259375</v>
      </c>
      <c r="K432" s="47">
        <f t="shared" si="53"/>
        <v>1221.5617715617716</v>
      </c>
      <c r="L432" s="156">
        <f t="shared" si="54"/>
        <v>0.0011153204007018338</v>
      </c>
    </row>
    <row r="433" spans="1:12" ht="21.75" customHeight="1">
      <c r="A433" s="201"/>
      <c r="B433" s="197"/>
      <c r="C433" s="13">
        <v>4170</v>
      </c>
      <c r="D433" s="13" t="s">
        <v>30</v>
      </c>
      <c r="E433" s="82">
        <v>26412</v>
      </c>
      <c r="F433" s="96">
        <v>100</v>
      </c>
      <c r="G433" s="82">
        <v>28847</v>
      </c>
      <c r="H433" s="82">
        <v>30806</v>
      </c>
      <c r="I433" s="82">
        <v>30355.8</v>
      </c>
      <c r="J433" s="95">
        <f t="shared" si="52"/>
        <v>98.53859637732909</v>
      </c>
      <c r="K433" s="47">
        <f t="shared" si="53"/>
        <v>114.93184915947296</v>
      </c>
      <c r="L433" s="156">
        <f t="shared" si="54"/>
        <v>0.10767561307643905</v>
      </c>
    </row>
    <row r="434" spans="1:12" ht="19.5" customHeight="1">
      <c r="A434" s="201"/>
      <c r="B434" s="197"/>
      <c r="C434" s="13">
        <v>4210</v>
      </c>
      <c r="D434" s="13" t="s">
        <v>267</v>
      </c>
      <c r="E434" s="82">
        <v>6535.11</v>
      </c>
      <c r="F434" s="96">
        <v>97</v>
      </c>
      <c r="G434" s="82">
        <v>7393</v>
      </c>
      <c r="H434" s="82">
        <v>8730.38</v>
      </c>
      <c r="I434" s="82">
        <v>8730.19</v>
      </c>
      <c r="J434" s="95">
        <f t="shared" si="52"/>
        <v>99.99782369152318</v>
      </c>
      <c r="K434" s="47">
        <f t="shared" si="53"/>
        <v>133.5890291058605</v>
      </c>
      <c r="L434" s="156">
        <f t="shared" si="54"/>
        <v>0.0309670165346918</v>
      </c>
    </row>
    <row r="435" spans="1:12" ht="11.25">
      <c r="A435" s="201"/>
      <c r="B435" s="197"/>
      <c r="C435" s="13">
        <v>4220</v>
      </c>
      <c r="D435" s="13" t="s">
        <v>106</v>
      </c>
      <c r="E435" s="82">
        <v>4532.77</v>
      </c>
      <c r="F435" s="96">
        <v>70</v>
      </c>
      <c r="G435" s="82">
        <v>3900</v>
      </c>
      <c r="H435" s="82">
        <v>4400</v>
      </c>
      <c r="I435" s="82">
        <v>2717.38</v>
      </c>
      <c r="J435" s="95">
        <f t="shared" si="52"/>
        <v>61.75863636363636</v>
      </c>
      <c r="K435" s="47">
        <f t="shared" si="53"/>
        <v>59.94965550866247</v>
      </c>
      <c r="L435" s="156">
        <f t="shared" si="54"/>
        <v>0.009638868271027414</v>
      </c>
    </row>
    <row r="436" spans="1:12" ht="11.25">
      <c r="A436" s="201"/>
      <c r="B436" s="197"/>
      <c r="C436" s="13">
        <v>4260</v>
      </c>
      <c r="D436" s="13" t="s">
        <v>15</v>
      </c>
      <c r="E436" s="82"/>
      <c r="F436" s="96"/>
      <c r="G436" s="82"/>
      <c r="H436" s="82"/>
      <c r="I436" s="82"/>
      <c r="J436" s="95"/>
      <c r="K436" s="47"/>
      <c r="L436" s="156">
        <f t="shared" si="54"/>
        <v>0</v>
      </c>
    </row>
    <row r="437" spans="1:12" ht="11.25">
      <c r="A437" s="201"/>
      <c r="B437" s="197"/>
      <c r="C437" s="13">
        <v>4300</v>
      </c>
      <c r="D437" s="13" t="s">
        <v>107</v>
      </c>
      <c r="E437" s="82">
        <v>20574.14</v>
      </c>
      <c r="F437" s="96">
        <v>64</v>
      </c>
      <c r="G437" s="82">
        <v>19586</v>
      </c>
      <c r="H437" s="82">
        <v>47257.3</v>
      </c>
      <c r="I437" s="82">
        <v>45398.67</v>
      </c>
      <c r="J437" s="95">
        <f t="shared" si="52"/>
        <v>96.06699917261459</v>
      </c>
      <c r="K437" s="47">
        <f>(I437/E437)*100</f>
        <v>220.65889509840994</v>
      </c>
      <c r="L437" s="156">
        <f t="shared" si="54"/>
        <v>0.1610344522333439</v>
      </c>
    </row>
    <row r="438" spans="1:12" ht="25.5" customHeight="1">
      <c r="A438" s="197"/>
      <c r="B438" s="200">
        <v>85195</v>
      </c>
      <c r="C438" s="44"/>
      <c r="D438" s="2" t="s">
        <v>108</v>
      </c>
      <c r="E438" s="80">
        <f>SUM(E439:E443)</f>
        <v>377</v>
      </c>
      <c r="F438" s="86">
        <v>100</v>
      </c>
      <c r="G438" s="80">
        <f>SUM(G439:G443)</f>
        <v>261</v>
      </c>
      <c r="H438" s="80">
        <f>SUM(H439:H443)</f>
        <v>266</v>
      </c>
      <c r="I438" s="80">
        <f>SUM(I439:I443)</f>
        <v>266</v>
      </c>
      <c r="J438" s="92">
        <f t="shared" si="52"/>
        <v>100</v>
      </c>
      <c r="K438" s="3">
        <f>(I438/E438)*100</f>
        <v>70.55702917771883</v>
      </c>
      <c r="L438" s="155"/>
    </row>
    <row r="439" spans="1:12" ht="20.25" customHeight="1">
      <c r="A439" s="197"/>
      <c r="B439" s="206"/>
      <c r="C439" s="24">
        <v>4010</v>
      </c>
      <c r="D439" s="13" t="s">
        <v>308</v>
      </c>
      <c r="E439" s="99">
        <v>90.08</v>
      </c>
      <c r="F439" s="42">
        <v>100</v>
      </c>
      <c r="G439" s="99">
        <v>100</v>
      </c>
      <c r="H439" s="99"/>
      <c r="I439" s="99"/>
      <c r="J439" s="47"/>
      <c r="K439" s="3"/>
      <c r="L439" s="156"/>
    </row>
    <row r="440" spans="1:12" ht="21" customHeight="1">
      <c r="A440" s="197"/>
      <c r="B440" s="206"/>
      <c r="C440" s="24">
        <v>4110</v>
      </c>
      <c r="D440" s="13" t="s">
        <v>257</v>
      </c>
      <c r="E440" s="99">
        <v>15.72</v>
      </c>
      <c r="F440" s="42">
        <v>100</v>
      </c>
      <c r="G440" s="99">
        <v>40</v>
      </c>
      <c r="H440" s="99"/>
      <c r="I440" s="99"/>
      <c r="J440" s="47"/>
      <c r="K440" s="3"/>
      <c r="L440" s="156"/>
    </row>
    <row r="441" spans="1:12" ht="18.75" customHeight="1">
      <c r="A441" s="197"/>
      <c r="B441" s="206"/>
      <c r="C441" s="24">
        <v>4120</v>
      </c>
      <c r="D441" s="13" t="s">
        <v>67</v>
      </c>
      <c r="E441" s="99">
        <v>2.21</v>
      </c>
      <c r="F441" s="42">
        <v>100</v>
      </c>
      <c r="G441" s="99">
        <v>21</v>
      </c>
      <c r="H441" s="99"/>
      <c r="I441" s="99"/>
      <c r="J441" s="47"/>
      <c r="K441" s="3"/>
      <c r="L441" s="156"/>
    </row>
    <row r="442" spans="1:12" ht="25.5" customHeight="1">
      <c r="A442" s="197"/>
      <c r="B442" s="206"/>
      <c r="C442" s="24">
        <v>4210</v>
      </c>
      <c r="D442" s="13" t="s">
        <v>267</v>
      </c>
      <c r="E442" s="99">
        <v>26.49</v>
      </c>
      <c r="F442" s="42">
        <v>100</v>
      </c>
      <c r="G442" s="99">
        <v>20</v>
      </c>
      <c r="H442" s="99">
        <v>0.2</v>
      </c>
      <c r="I442" s="99">
        <v>0.2</v>
      </c>
      <c r="J442" s="47">
        <f t="shared" si="52"/>
        <v>100</v>
      </c>
      <c r="K442" s="3"/>
      <c r="L442" s="156"/>
    </row>
    <row r="443" spans="1:12" ht="20.25" customHeight="1">
      <c r="A443" s="199"/>
      <c r="B443" s="199"/>
      <c r="C443" s="14">
        <v>4300</v>
      </c>
      <c r="D443" s="13" t="s">
        <v>19</v>
      </c>
      <c r="E443" s="83">
        <v>242.5</v>
      </c>
      <c r="F443" s="54">
        <v>100</v>
      </c>
      <c r="G443" s="83">
        <v>80</v>
      </c>
      <c r="H443" s="83">
        <v>265.8</v>
      </c>
      <c r="I443" s="83">
        <v>265.8</v>
      </c>
      <c r="J443" s="47">
        <f t="shared" si="52"/>
        <v>100</v>
      </c>
      <c r="K443" s="47">
        <f aca="true" t="shared" si="55" ref="K443:K449">(I443/E443)*100</f>
        <v>109.60824742268042</v>
      </c>
      <c r="L443" s="156"/>
    </row>
    <row r="444" spans="1:12" ht="21.75" customHeight="1">
      <c r="A444" s="196" t="s">
        <v>109</v>
      </c>
      <c r="B444" s="2"/>
      <c r="C444" s="2"/>
      <c r="D444" s="2" t="s">
        <v>110</v>
      </c>
      <c r="E444" s="89">
        <f>E447+E449+E496+E517+E519+E521+E529+E551+E565+E580+E527+E466+E445+E469+E480</f>
        <v>5258472.39</v>
      </c>
      <c r="F444" s="92">
        <v>99</v>
      </c>
      <c r="G444" s="89">
        <f>G447+G449+G496+G517+G519+G521+G529+G551+G565+G580+G527+G466+G445+G469+G480</f>
        <v>5605777.250000001</v>
      </c>
      <c r="H444" s="89">
        <f>H447+H449+H496+H517+H519+H521+H529+H551+H565+H580+H527+H466+H445+H469+H480</f>
        <v>9555263.54</v>
      </c>
      <c r="I444" s="89">
        <f>I447+I449+I496+I517+I519+I521+I529+I551+I565+I580+I527+I466+I445+I469+I480</f>
        <v>9475536.39</v>
      </c>
      <c r="J444" s="94">
        <f>(I444/H444)*100</f>
        <v>99.16562060621095</v>
      </c>
      <c r="K444" s="3">
        <f t="shared" si="55"/>
        <v>180.19560981283388</v>
      </c>
      <c r="L444" s="155">
        <f>(I444/$I$732)*100</f>
        <v>33.61084833940657</v>
      </c>
    </row>
    <row r="445" spans="1:12" ht="23.25" customHeight="1">
      <c r="A445" s="201"/>
      <c r="B445" s="2">
        <v>85201</v>
      </c>
      <c r="C445" s="2"/>
      <c r="D445" s="2" t="s">
        <v>289</v>
      </c>
      <c r="E445" s="89">
        <f>E446</f>
        <v>36475.94</v>
      </c>
      <c r="F445" s="92">
        <v>100</v>
      </c>
      <c r="G445" s="89">
        <f>G446</f>
        <v>49700</v>
      </c>
      <c r="H445" s="89">
        <f>H446</f>
        <v>0</v>
      </c>
      <c r="I445" s="89">
        <f>I446</f>
        <v>0</v>
      </c>
      <c r="J445" s="94"/>
      <c r="K445" s="3">
        <f t="shared" si="55"/>
        <v>0</v>
      </c>
      <c r="L445" s="155">
        <f>(I445/$I$732)*100</f>
        <v>0</v>
      </c>
    </row>
    <row r="446" spans="1:12" ht="97.5" customHeight="1">
      <c r="A446" s="201"/>
      <c r="B446" s="13"/>
      <c r="C446" s="13">
        <v>2900</v>
      </c>
      <c r="D446" s="13" t="s">
        <v>331</v>
      </c>
      <c r="E446" s="15">
        <v>36475.94</v>
      </c>
      <c r="F446" s="47">
        <v>100</v>
      </c>
      <c r="G446" s="15">
        <v>49700</v>
      </c>
      <c r="H446" s="15"/>
      <c r="I446" s="15"/>
      <c r="J446" s="22"/>
      <c r="K446" s="47">
        <f t="shared" si="55"/>
        <v>0</v>
      </c>
      <c r="L446" s="155"/>
    </row>
    <row r="447" spans="1:12" ht="21">
      <c r="A447" s="201"/>
      <c r="B447" s="205">
        <v>85202</v>
      </c>
      <c r="C447" s="2"/>
      <c r="D447" s="2" t="s">
        <v>111</v>
      </c>
      <c r="E447" s="89">
        <f>E448</f>
        <v>440708.28</v>
      </c>
      <c r="F447" s="92">
        <v>100</v>
      </c>
      <c r="G447" s="89">
        <f>G448</f>
        <v>447945</v>
      </c>
      <c r="H447" s="89">
        <f>H448</f>
        <v>468908</v>
      </c>
      <c r="I447" s="89">
        <f>I448</f>
        <v>467076.59</v>
      </c>
      <c r="J447" s="92">
        <f aca="true" t="shared" si="56" ref="J447:J553">(I447/H447)*100</f>
        <v>99.60943084784223</v>
      </c>
      <c r="K447" s="3">
        <f t="shared" si="55"/>
        <v>105.98316646104311</v>
      </c>
      <c r="L447" s="155">
        <f>(I447/$I$732)*100</f>
        <v>1.6567759104323576</v>
      </c>
    </row>
    <row r="448" spans="1:12" ht="33" customHeight="1">
      <c r="A448" s="201"/>
      <c r="B448" s="205"/>
      <c r="C448" s="13">
        <v>4330</v>
      </c>
      <c r="D448" s="13" t="s">
        <v>268</v>
      </c>
      <c r="E448" s="82">
        <v>440708.28</v>
      </c>
      <c r="F448" s="96">
        <v>100</v>
      </c>
      <c r="G448" s="82">
        <v>447945</v>
      </c>
      <c r="H448" s="82">
        <v>468908</v>
      </c>
      <c r="I448" s="82">
        <v>467076.59</v>
      </c>
      <c r="J448" s="96">
        <f t="shared" si="56"/>
        <v>99.60943084784223</v>
      </c>
      <c r="K448" s="47">
        <f t="shared" si="55"/>
        <v>105.98316646104311</v>
      </c>
      <c r="L448" s="156">
        <f>(I448/$I$732)*100</f>
        <v>1.6567759104323576</v>
      </c>
    </row>
    <row r="449" spans="1:12" ht="10.5" customHeight="1">
      <c r="A449" s="201"/>
      <c r="B449" s="203">
        <v>85203</v>
      </c>
      <c r="C449" s="2"/>
      <c r="D449" s="2" t="s">
        <v>112</v>
      </c>
      <c r="E449" s="89">
        <f>SUM(E450:E465)</f>
        <v>36814.340000000004</v>
      </c>
      <c r="F449" s="92">
        <v>98</v>
      </c>
      <c r="G449" s="89">
        <f>SUM(G450:G465)</f>
        <v>40886.450000000004</v>
      </c>
      <c r="H449" s="89">
        <f>SUM(H450:H465)</f>
        <v>41255.92</v>
      </c>
      <c r="I449" s="89">
        <f>SUM(I450:I465)</f>
        <v>37332.13</v>
      </c>
      <c r="J449" s="94">
        <f t="shared" si="56"/>
        <v>90.48914676972419</v>
      </c>
      <c r="K449" s="3">
        <f t="shared" si="55"/>
        <v>101.40648997102757</v>
      </c>
      <c r="L449" s="169">
        <f>(I449/$I$732)*100</f>
        <v>0.13242148074500826</v>
      </c>
    </row>
    <row r="450" spans="1:12" ht="32.25" customHeight="1">
      <c r="A450" s="201"/>
      <c r="B450" s="204"/>
      <c r="C450" s="13">
        <v>3020</v>
      </c>
      <c r="D450" s="13" t="s">
        <v>269</v>
      </c>
      <c r="E450" s="82"/>
      <c r="F450" s="96"/>
      <c r="G450" s="82">
        <v>128</v>
      </c>
      <c r="H450" s="82">
        <v>128</v>
      </c>
      <c r="I450" s="82">
        <v>110.14</v>
      </c>
      <c r="J450" s="95"/>
      <c r="K450" s="47"/>
      <c r="L450" s="166"/>
    </row>
    <row r="451" spans="1:12" ht="21" customHeight="1">
      <c r="A451" s="201"/>
      <c r="B451" s="204"/>
      <c r="C451" s="13">
        <v>3030</v>
      </c>
      <c r="D451" s="13" t="s">
        <v>63</v>
      </c>
      <c r="E451" s="82">
        <v>27</v>
      </c>
      <c r="F451" s="96">
        <v>100</v>
      </c>
      <c r="G451" s="82"/>
      <c r="H451" s="82"/>
      <c r="I451" s="82"/>
      <c r="J451" s="95"/>
      <c r="K451" s="47"/>
      <c r="L451" s="166"/>
    </row>
    <row r="452" spans="1:12" ht="21.75" customHeight="1">
      <c r="A452" s="201"/>
      <c r="B452" s="204"/>
      <c r="C452" s="13">
        <v>4010</v>
      </c>
      <c r="D452" s="13" t="s">
        <v>248</v>
      </c>
      <c r="E452" s="82"/>
      <c r="F452" s="96"/>
      <c r="G452" s="82">
        <v>23140.5</v>
      </c>
      <c r="H452" s="82">
        <v>23473</v>
      </c>
      <c r="I452" s="82">
        <v>23424.55</v>
      </c>
      <c r="J452" s="95"/>
      <c r="K452" s="47"/>
      <c r="L452" s="166"/>
    </row>
    <row r="453" spans="1:12" ht="21.75" customHeight="1">
      <c r="A453" s="201"/>
      <c r="B453" s="204"/>
      <c r="C453" s="13">
        <v>4040</v>
      </c>
      <c r="D453" s="13" t="s">
        <v>266</v>
      </c>
      <c r="E453" s="82">
        <v>969.37</v>
      </c>
      <c r="F453" s="96">
        <v>100</v>
      </c>
      <c r="G453" s="82"/>
      <c r="H453" s="82"/>
      <c r="I453" s="82"/>
      <c r="J453" s="96"/>
      <c r="K453" s="47">
        <f>(I453/E453)*100</f>
        <v>0</v>
      </c>
      <c r="L453" s="166">
        <f aca="true" t="shared" si="57" ref="L453:L458">(I453/$I$732)*100</f>
        <v>0</v>
      </c>
    </row>
    <row r="454" spans="1:12" ht="11.25">
      <c r="A454" s="201"/>
      <c r="B454" s="204"/>
      <c r="C454" s="13">
        <v>4110</v>
      </c>
      <c r="D454" s="13" t="s">
        <v>114</v>
      </c>
      <c r="E454" s="82">
        <v>4287.56</v>
      </c>
      <c r="F454" s="96">
        <v>99</v>
      </c>
      <c r="G454" s="82">
        <v>4040.33</v>
      </c>
      <c r="H454" s="82">
        <v>4098.37</v>
      </c>
      <c r="I454" s="82">
        <v>4089.95</v>
      </c>
      <c r="J454" s="96">
        <f t="shared" si="56"/>
        <v>99.79455246842038</v>
      </c>
      <c r="K454" s="47">
        <f aca="true" t="shared" si="58" ref="K454:K544">(I454/E454)*100</f>
        <v>95.39108490610043</v>
      </c>
      <c r="L454" s="166">
        <f t="shared" si="57"/>
        <v>0.014507536408264049</v>
      </c>
    </row>
    <row r="455" spans="1:12" ht="22.5">
      <c r="A455" s="201"/>
      <c r="B455" s="204"/>
      <c r="C455" s="13">
        <v>4120</v>
      </c>
      <c r="D455" s="13" t="s">
        <v>67</v>
      </c>
      <c r="E455" s="82">
        <v>0.42</v>
      </c>
      <c r="F455" s="96">
        <v>100</v>
      </c>
      <c r="G455" s="82"/>
      <c r="H455" s="82"/>
      <c r="I455" s="82"/>
      <c r="J455" s="95"/>
      <c r="K455" s="47">
        <f t="shared" si="58"/>
        <v>0</v>
      </c>
      <c r="L455" s="166">
        <f t="shared" si="57"/>
        <v>0</v>
      </c>
    </row>
    <row r="456" spans="1:12" ht="19.5" customHeight="1">
      <c r="A456" s="201"/>
      <c r="B456" s="204"/>
      <c r="C456" s="13">
        <v>4170</v>
      </c>
      <c r="D456" s="13" t="s">
        <v>30</v>
      </c>
      <c r="E456" s="82">
        <v>20669.95</v>
      </c>
      <c r="F456" s="96">
        <v>99</v>
      </c>
      <c r="G456" s="82">
        <v>20</v>
      </c>
      <c r="H456" s="82">
        <v>20</v>
      </c>
      <c r="I456" s="82"/>
      <c r="J456" s="96">
        <f t="shared" si="56"/>
        <v>0</v>
      </c>
      <c r="K456" s="47">
        <f t="shared" si="58"/>
        <v>0</v>
      </c>
      <c r="L456" s="166">
        <f t="shared" si="57"/>
        <v>0</v>
      </c>
    </row>
    <row r="457" spans="1:12" ht="21.75" customHeight="1">
      <c r="A457" s="201"/>
      <c r="B457" s="204"/>
      <c r="C457" s="13">
        <v>4210</v>
      </c>
      <c r="D457" s="13" t="s">
        <v>14</v>
      </c>
      <c r="E457" s="82">
        <v>1383.9</v>
      </c>
      <c r="F457" s="96">
        <v>99</v>
      </c>
      <c r="G457" s="82">
        <v>2000</v>
      </c>
      <c r="H457" s="82">
        <v>2000</v>
      </c>
      <c r="I457" s="82">
        <v>577.97</v>
      </c>
      <c r="J457" s="95">
        <f t="shared" si="56"/>
        <v>28.8985</v>
      </c>
      <c r="K457" s="47">
        <f t="shared" si="58"/>
        <v>41.76385576992557</v>
      </c>
      <c r="L457" s="166">
        <f t="shared" si="57"/>
        <v>0.0020501279521471837</v>
      </c>
    </row>
    <row r="458" spans="1:12" ht="11.25">
      <c r="A458" s="201"/>
      <c r="B458" s="204"/>
      <c r="C458" s="13">
        <v>4260</v>
      </c>
      <c r="D458" s="13" t="s">
        <v>115</v>
      </c>
      <c r="E458" s="82">
        <v>6032.04</v>
      </c>
      <c r="F458" s="96">
        <v>95</v>
      </c>
      <c r="G458" s="82">
        <v>6485.41</v>
      </c>
      <c r="H458" s="82">
        <v>6485.41</v>
      </c>
      <c r="I458" s="82">
        <v>4558.56</v>
      </c>
      <c r="J458" s="96">
        <f t="shared" si="56"/>
        <v>70.28946512248262</v>
      </c>
      <c r="K458" s="47">
        <f t="shared" si="58"/>
        <v>75.57244315356</v>
      </c>
      <c r="L458" s="166">
        <f t="shared" si="57"/>
        <v>0.01616975150533776</v>
      </c>
    </row>
    <row r="459" spans="1:12" ht="22.5" customHeight="1">
      <c r="A459" s="201"/>
      <c r="B459" s="204"/>
      <c r="C459" s="13">
        <v>4280</v>
      </c>
      <c r="D459" s="13" t="s">
        <v>70</v>
      </c>
      <c r="E459" s="82"/>
      <c r="F459" s="96"/>
      <c r="G459" s="82">
        <v>60</v>
      </c>
      <c r="H459" s="82">
        <v>60</v>
      </c>
      <c r="I459" s="82">
        <v>30</v>
      </c>
      <c r="J459" s="96"/>
      <c r="K459" s="47"/>
      <c r="L459" s="166"/>
    </row>
    <row r="460" spans="1:12" ht="11.25">
      <c r="A460" s="201"/>
      <c r="B460" s="204"/>
      <c r="C460" s="13">
        <v>4300</v>
      </c>
      <c r="D460" s="13" t="s">
        <v>107</v>
      </c>
      <c r="E460" s="82">
        <v>353.34</v>
      </c>
      <c r="F460" s="96">
        <v>95</v>
      </c>
      <c r="G460" s="82">
        <v>711.9</v>
      </c>
      <c r="H460" s="82">
        <v>711.9</v>
      </c>
      <c r="I460" s="82">
        <v>318.56</v>
      </c>
      <c r="J460" s="95">
        <f t="shared" si="56"/>
        <v>44.74785784520298</v>
      </c>
      <c r="K460" s="47">
        <f t="shared" si="58"/>
        <v>90.15678949453785</v>
      </c>
      <c r="L460" s="166">
        <f>(I460/$I$732)*100</f>
        <v>0.001129969999197202</v>
      </c>
    </row>
    <row r="461" spans="1:12" ht="33.75">
      <c r="A461" s="201"/>
      <c r="B461" s="204"/>
      <c r="C461" s="13">
        <v>4360</v>
      </c>
      <c r="D461" s="13" t="s">
        <v>302</v>
      </c>
      <c r="E461" s="82">
        <v>367.36</v>
      </c>
      <c r="F461" s="96">
        <v>100</v>
      </c>
      <c r="G461" s="82">
        <v>359</v>
      </c>
      <c r="H461" s="82">
        <v>359</v>
      </c>
      <c r="I461" s="82">
        <v>355.07</v>
      </c>
      <c r="J461" s="95">
        <f t="shared" si="56"/>
        <v>98.90529247910862</v>
      </c>
      <c r="K461" s="47"/>
      <c r="L461" s="166">
        <f>(I461/$I$732)*100</f>
        <v>0.0012594752875908792</v>
      </c>
    </row>
    <row r="462" spans="1:12" ht="32.25" customHeight="1">
      <c r="A462" s="201"/>
      <c r="B462" s="204"/>
      <c r="C462" s="13">
        <v>4400</v>
      </c>
      <c r="D462" s="13" t="s">
        <v>142</v>
      </c>
      <c r="E462" s="82">
        <v>2567.4</v>
      </c>
      <c r="F462" s="96">
        <v>100</v>
      </c>
      <c r="G462" s="82">
        <v>2611.66</v>
      </c>
      <c r="H462" s="82">
        <v>2579.31</v>
      </c>
      <c r="I462" s="82">
        <v>2567.4</v>
      </c>
      <c r="J462" s="96">
        <f t="shared" si="56"/>
        <v>99.53824860137014</v>
      </c>
      <c r="K462" s="47">
        <f t="shared" si="58"/>
        <v>100</v>
      </c>
      <c r="L462" s="166">
        <f>(I462/$I$732)*100</f>
        <v>0.00910687147143049</v>
      </c>
    </row>
    <row r="463" spans="1:12" ht="32.25" customHeight="1">
      <c r="A463" s="201"/>
      <c r="B463" s="204"/>
      <c r="C463" s="13">
        <v>4410</v>
      </c>
      <c r="D463" s="13" t="s">
        <v>64</v>
      </c>
      <c r="E463" s="82"/>
      <c r="F463" s="96"/>
      <c r="G463" s="82">
        <v>56</v>
      </c>
      <c r="H463" s="82">
        <v>56</v>
      </c>
      <c r="I463" s="82">
        <v>15</v>
      </c>
      <c r="J463" s="96"/>
      <c r="K463" s="47"/>
      <c r="L463" s="166"/>
    </row>
    <row r="464" spans="1:12" ht="11.25">
      <c r="A464" s="201"/>
      <c r="B464" s="204"/>
      <c r="C464" s="13">
        <v>4440</v>
      </c>
      <c r="D464" s="13" t="s">
        <v>116</v>
      </c>
      <c r="E464" s="82"/>
      <c r="F464" s="96"/>
      <c r="G464" s="82">
        <v>1115</v>
      </c>
      <c r="H464" s="82">
        <v>1093.93</v>
      </c>
      <c r="I464" s="82">
        <v>1093.93</v>
      </c>
      <c r="J464" s="96"/>
      <c r="K464" s="47"/>
      <c r="L464" s="166"/>
    </row>
    <row r="465" spans="1:12" ht="43.5" customHeight="1">
      <c r="A465" s="201"/>
      <c r="B465" s="204"/>
      <c r="C465" s="13">
        <v>4520</v>
      </c>
      <c r="D465" s="13" t="s">
        <v>44</v>
      </c>
      <c r="E465" s="82">
        <v>156</v>
      </c>
      <c r="F465" s="96">
        <v>200</v>
      </c>
      <c r="G465" s="82">
        <v>158.65</v>
      </c>
      <c r="H465" s="82">
        <v>191</v>
      </c>
      <c r="I465" s="82">
        <v>191</v>
      </c>
      <c r="J465" s="96">
        <f t="shared" si="56"/>
        <v>100</v>
      </c>
      <c r="K465" s="47">
        <f t="shared" si="58"/>
        <v>122.43589743589745</v>
      </c>
      <c r="L465" s="166">
        <f>(I465/$I$732)*100</f>
        <v>0.0006774995914322751</v>
      </c>
    </row>
    <row r="466" spans="1:12" ht="16.5" customHeight="1">
      <c r="A466" s="201"/>
      <c r="B466" s="203">
        <v>85204</v>
      </c>
      <c r="C466" s="2"/>
      <c r="D466" s="2" t="s">
        <v>219</v>
      </c>
      <c r="E466" s="5">
        <f>E467+E468</f>
        <v>51210.67</v>
      </c>
      <c r="F466" s="3">
        <v>96</v>
      </c>
      <c r="G466" s="5">
        <f>G467+G468</f>
        <v>99710</v>
      </c>
      <c r="H466" s="5">
        <f>H467+H468</f>
        <v>92772</v>
      </c>
      <c r="I466" s="5">
        <f>I467+I468</f>
        <v>92771.54</v>
      </c>
      <c r="J466" s="20">
        <f t="shared" si="56"/>
        <v>99.99950416073816</v>
      </c>
      <c r="K466" s="3">
        <f t="shared" si="58"/>
        <v>181.1566612973429</v>
      </c>
      <c r="L466" s="149">
        <f>(I466/$I$732)*100</f>
        <v>0.3290716253745705</v>
      </c>
    </row>
    <row r="467" spans="1:12" ht="101.25">
      <c r="A467" s="201"/>
      <c r="B467" s="204"/>
      <c r="C467" s="13">
        <v>2900</v>
      </c>
      <c r="D467" s="13" t="s">
        <v>222</v>
      </c>
      <c r="E467" s="15">
        <v>51210.67</v>
      </c>
      <c r="F467" s="47">
        <v>96</v>
      </c>
      <c r="G467" s="15">
        <v>99710</v>
      </c>
      <c r="H467" s="15"/>
      <c r="I467" s="15"/>
      <c r="J467" s="22"/>
      <c r="K467" s="47">
        <f t="shared" si="58"/>
        <v>0</v>
      </c>
      <c r="L467" s="149">
        <f>(I467/$I$732)*100</f>
        <v>0</v>
      </c>
    </row>
    <row r="468" spans="1:12" ht="67.5">
      <c r="A468" s="201"/>
      <c r="B468" s="187"/>
      <c r="C468" s="13">
        <v>4330</v>
      </c>
      <c r="D468" s="13" t="s">
        <v>354</v>
      </c>
      <c r="E468" s="15"/>
      <c r="F468" s="47"/>
      <c r="G468" s="15"/>
      <c r="H468" s="15">
        <v>92772</v>
      </c>
      <c r="I468" s="15">
        <v>92771.54</v>
      </c>
      <c r="J468" s="22">
        <f t="shared" si="56"/>
        <v>99.99950416073816</v>
      </c>
      <c r="K468" s="47"/>
      <c r="L468" s="149"/>
    </row>
    <row r="469" spans="1:12" ht="21">
      <c r="A469" s="201"/>
      <c r="B469" s="203">
        <v>85206</v>
      </c>
      <c r="C469" s="13"/>
      <c r="D469" s="2" t="s">
        <v>221</v>
      </c>
      <c r="E469" s="5">
        <f>E472+E473+E474+E470+E471+E476+E479+E475+E477+E478</f>
        <v>12109.580000000002</v>
      </c>
      <c r="F469" s="3">
        <v>100</v>
      </c>
      <c r="G469" s="5">
        <f>G472+G473+G474+G470+G471+G476+G479+G475+G477+G478</f>
        <v>16461.07</v>
      </c>
      <c r="H469" s="5">
        <f>H472+H473+H474+H470+H471+H476+H479+H475+H477+H478</f>
        <v>18445.52</v>
      </c>
      <c r="I469" s="5">
        <f>I472+I473+I474+I470+I471+I476+I479+I475+I477+I478</f>
        <v>18021.260000000002</v>
      </c>
      <c r="J469" s="20">
        <f t="shared" si="56"/>
        <v>97.69992930532726</v>
      </c>
      <c r="K469" s="3">
        <f t="shared" si="58"/>
        <v>148.818208393685</v>
      </c>
      <c r="L469" s="149">
        <f>(I469/$I$732)*100</f>
        <v>0.06392354077012986</v>
      </c>
    </row>
    <row r="470" spans="1:12" ht="33.75">
      <c r="A470" s="201"/>
      <c r="B470" s="204"/>
      <c r="C470" s="13">
        <v>3020</v>
      </c>
      <c r="D470" s="13" t="s">
        <v>153</v>
      </c>
      <c r="E470" s="15"/>
      <c r="F470" s="47"/>
      <c r="G470" s="15">
        <v>64</v>
      </c>
      <c r="H470" s="15">
        <v>273.55</v>
      </c>
      <c r="I470" s="15">
        <v>273.55</v>
      </c>
      <c r="J470" s="22"/>
      <c r="K470" s="47"/>
      <c r="L470" s="190"/>
    </row>
    <row r="471" spans="1:12" ht="33.75">
      <c r="A471" s="201"/>
      <c r="B471" s="204"/>
      <c r="C471" s="13">
        <v>4010</v>
      </c>
      <c r="D471" s="13" t="s">
        <v>59</v>
      </c>
      <c r="E471" s="15"/>
      <c r="F471" s="47"/>
      <c r="G471" s="15">
        <v>13707.24</v>
      </c>
      <c r="H471" s="15">
        <v>13766.6</v>
      </c>
      <c r="I471" s="15">
        <v>13721.1</v>
      </c>
      <c r="J471" s="22"/>
      <c r="K471" s="47"/>
      <c r="L471" s="190"/>
    </row>
    <row r="472" spans="1:12" ht="11.25">
      <c r="A472" s="201"/>
      <c r="B472" s="204"/>
      <c r="C472" s="13">
        <v>4110</v>
      </c>
      <c r="D472" s="13" t="s">
        <v>114</v>
      </c>
      <c r="E472" s="15">
        <v>1786.38</v>
      </c>
      <c r="F472" s="47">
        <v>100</v>
      </c>
      <c r="G472" s="15">
        <v>1934</v>
      </c>
      <c r="H472" s="15">
        <v>2403.7</v>
      </c>
      <c r="I472" s="15">
        <v>2395.77</v>
      </c>
      <c r="J472" s="95">
        <f t="shared" si="56"/>
        <v>99.67009194159006</v>
      </c>
      <c r="K472" s="47">
        <f t="shared" si="58"/>
        <v>134.1131226278843</v>
      </c>
      <c r="L472" s="170">
        <f>(I472/$I$732)*100</f>
        <v>0.008498079561076973</v>
      </c>
    </row>
    <row r="473" spans="1:12" ht="22.5">
      <c r="A473" s="201"/>
      <c r="B473" s="204"/>
      <c r="C473" s="13">
        <v>4120</v>
      </c>
      <c r="D473" s="13" t="s">
        <v>67</v>
      </c>
      <c r="E473" s="15">
        <v>92</v>
      </c>
      <c r="F473" s="47">
        <v>100</v>
      </c>
      <c r="G473" s="15">
        <v>335.83</v>
      </c>
      <c r="H473" s="15">
        <v>337.25</v>
      </c>
      <c r="I473" s="15">
        <v>336.14</v>
      </c>
      <c r="J473" s="95">
        <f t="shared" si="56"/>
        <v>99.67086730911787</v>
      </c>
      <c r="K473" s="47"/>
      <c r="L473" s="170">
        <f>(I473/$I$732)*100</f>
        <v>0.0011923283385552094</v>
      </c>
    </row>
    <row r="474" spans="1:12" ht="22.5">
      <c r="A474" s="201"/>
      <c r="B474" s="204"/>
      <c r="C474" s="13">
        <v>4170</v>
      </c>
      <c r="D474" s="13" t="s">
        <v>30</v>
      </c>
      <c r="E474" s="15">
        <v>10231.2</v>
      </c>
      <c r="F474" s="47">
        <v>100</v>
      </c>
      <c r="G474" s="15"/>
      <c r="H474" s="15"/>
      <c r="I474" s="15"/>
      <c r="J474" s="95"/>
      <c r="K474" s="47">
        <f t="shared" si="58"/>
        <v>0</v>
      </c>
      <c r="L474" s="170">
        <f>(I474/$I$732)*100</f>
        <v>0</v>
      </c>
    </row>
    <row r="475" spans="1:12" ht="11.25">
      <c r="A475" s="201"/>
      <c r="B475" s="204"/>
      <c r="C475" s="13">
        <v>4210</v>
      </c>
      <c r="D475" s="13"/>
      <c r="E475" s="15"/>
      <c r="F475" s="47"/>
      <c r="G475" s="15"/>
      <c r="H475" s="15">
        <v>345.45</v>
      </c>
      <c r="I475" s="15">
        <v>24.47</v>
      </c>
      <c r="J475" s="95">
        <f t="shared" si="56"/>
        <v>7.083514256766536</v>
      </c>
      <c r="K475" s="47"/>
      <c r="L475" s="170"/>
    </row>
    <row r="476" spans="1:12" ht="22.5">
      <c r="A476" s="201"/>
      <c r="B476" s="212"/>
      <c r="C476" s="13">
        <v>4280</v>
      </c>
      <c r="D476" s="13" t="s">
        <v>70</v>
      </c>
      <c r="E476" s="15"/>
      <c r="F476" s="47"/>
      <c r="G476" s="15">
        <v>60</v>
      </c>
      <c r="H476" s="15">
        <v>30</v>
      </c>
      <c r="I476" s="15">
        <v>30</v>
      </c>
      <c r="J476" s="95">
        <f t="shared" si="56"/>
        <v>100</v>
      </c>
      <c r="K476" s="47"/>
      <c r="L476" s="170"/>
    </row>
    <row r="477" spans="1:12" ht="22.5">
      <c r="A477" s="201"/>
      <c r="B477" s="212"/>
      <c r="C477" s="13">
        <v>4410</v>
      </c>
      <c r="D477" s="13" t="s">
        <v>64</v>
      </c>
      <c r="E477" s="15"/>
      <c r="F477" s="47"/>
      <c r="G477" s="15"/>
      <c r="H477" s="15">
        <v>150</v>
      </c>
      <c r="I477" s="15">
        <v>101.26</v>
      </c>
      <c r="J477" s="95">
        <f t="shared" si="56"/>
        <v>67.50666666666667</v>
      </c>
      <c r="K477" s="47"/>
      <c r="L477" s="170"/>
    </row>
    <row r="478" spans="1:12" ht="11.25">
      <c r="A478" s="201"/>
      <c r="B478" s="212"/>
      <c r="C478" s="13">
        <v>4440</v>
      </c>
      <c r="D478" s="13" t="s">
        <v>116</v>
      </c>
      <c r="E478" s="15"/>
      <c r="F478" s="47"/>
      <c r="G478" s="15"/>
      <c r="H478" s="15">
        <v>546.97</v>
      </c>
      <c r="I478" s="15">
        <v>546.97</v>
      </c>
      <c r="J478" s="95">
        <f t="shared" si="56"/>
        <v>100</v>
      </c>
      <c r="K478" s="47"/>
      <c r="L478" s="170"/>
    </row>
    <row r="479" spans="1:12" ht="56.25">
      <c r="A479" s="201"/>
      <c r="B479" s="213"/>
      <c r="C479" s="13">
        <v>4700</v>
      </c>
      <c r="D479" s="13" t="s">
        <v>344</v>
      </c>
      <c r="E479" s="15"/>
      <c r="F479" s="47"/>
      <c r="G479" s="15">
        <v>360</v>
      </c>
      <c r="H479" s="15">
        <v>592</v>
      </c>
      <c r="I479" s="15">
        <v>592</v>
      </c>
      <c r="J479" s="95">
        <f t="shared" si="56"/>
        <v>100</v>
      </c>
      <c r="K479" s="47"/>
      <c r="L479" s="170"/>
    </row>
    <row r="480" spans="1:12" s="23" customFormat="1" ht="105">
      <c r="A480" s="201"/>
      <c r="B480" s="228">
        <v>85211</v>
      </c>
      <c r="C480" s="2"/>
      <c r="D480" s="2" t="s">
        <v>355</v>
      </c>
      <c r="E480" s="5">
        <f>SUM(E481:E495)</f>
        <v>0</v>
      </c>
      <c r="F480" s="5"/>
      <c r="G480" s="5">
        <f>SUM(G481:G495)</f>
        <v>0</v>
      </c>
      <c r="H480" s="5">
        <f>SUM(H481:H495)</f>
        <v>3771906</v>
      </c>
      <c r="I480" s="5">
        <f>SUM(I481:I495)</f>
        <v>3771778.37</v>
      </c>
      <c r="J480" s="95">
        <f t="shared" si="56"/>
        <v>99.99661629955784</v>
      </c>
      <c r="K480" s="3"/>
      <c r="L480" s="158"/>
    </row>
    <row r="481" spans="1:12" ht="33.75">
      <c r="A481" s="201"/>
      <c r="B481" s="212"/>
      <c r="C481" s="13">
        <v>3020</v>
      </c>
      <c r="D481" s="13" t="s">
        <v>269</v>
      </c>
      <c r="E481" s="15"/>
      <c r="F481" s="47"/>
      <c r="G481" s="15"/>
      <c r="H481" s="15">
        <v>193.52</v>
      </c>
      <c r="I481" s="15">
        <v>193.52</v>
      </c>
      <c r="J481" s="95">
        <f t="shared" si="56"/>
        <v>100</v>
      </c>
      <c r="K481" s="47"/>
      <c r="L481" s="170"/>
    </row>
    <row r="482" spans="1:12" ht="22.5">
      <c r="A482" s="201"/>
      <c r="B482" s="212"/>
      <c r="C482" s="13">
        <v>3110</v>
      </c>
      <c r="D482" s="13" t="s">
        <v>90</v>
      </c>
      <c r="E482" s="15"/>
      <c r="F482" s="47"/>
      <c r="G482" s="15"/>
      <c r="H482" s="15">
        <v>3696468</v>
      </c>
      <c r="I482" s="15">
        <v>3696342.8</v>
      </c>
      <c r="J482" s="95">
        <f t="shared" si="56"/>
        <v>99.99661298298807</v>
      </c>
      <c r="K482" s="47"/>
      <c r="L482" s="170"/>
    </row>
    <row r="483" spans="1:12" ht="22.5">
      <c r="A483" s="201"/>
      <c r="B483" s="212"/>
      <c r="C483" s="13">
        <v>4010</v>
      </c>
      <c r="D483" s="13" t="s">
        <v>248</v>
      </c>
      <c r="E483" s="15"/>
      <c r="F483" s="47"/>
      <c r="G483" s="15"/>
      <c r="H483" s="15">
        <v>39097.24</v>
      </c>
      <c r="I483" s="15">
        <v>39097.24</v>
      </c>
      <c r="J483" s="95">
        <f t="shared" si="56"/>
        <v>100</v>
      </c>
      <c r="K483" s="47"/>
      <c r="L483" s="170"/>
    </row>
    <row r="484" spans="1:12" ht="11.25">
      <c r="A484" s="201"/>
      <c r="B484" s="212"/>
      <c r="C484" s="13">
        <v>4110</v>
      </c>
      <c r="D484" s="13" t="s">
        <v>114</v>
      </c>
      <c r="E484" s="15"/>
      <c r="F484" s="47"/>
      <c r="G484" s="15"/>
      <c r="H484" s="15">
        <v>6826.42</v>
      </c>
      <c r="I484" s="15">
        <v>6826.42</v>
      </c>
      <c r="J484" s="95">
        <f t="shared" si="56"/>
        <v>100</v>
      </c>
      <c r="K484" s="47"/>
      <c r="L484" s="170"/>
    </row>
    <row r="485" spans="1:12" ht="22.5">
      <c r="A485" s="201"/>
      <c r="B485" s="212"/>
      <c r="C485" s="13">
        <v>4120</v>
      </c>
      <c r="D485" s="13" t="s">
        <v>67</v>
      </c>
      <c r="E485" s="15"/>
      <c r="F485" s="47"/>
      <c r="G485" s="15"/>
      <c r="H485" s="15">
        <v>772.56</v>
      </c>
      <c r="I485" s="15">
        <v>772.56</v>
      </c>
      <c r="J485" s="95">
        <f t="shared" si="56"/>
        <v>100</v>
      </c>
      <c r="K485" s="47"/>
      <c r="L485" s="170"/>
    </row>
    <row r="486" spans="1:12" ht="22.5">
      <c r="A486" s="201"/>
      <c r="B486" s="212"/>
      <c r="C486" s="13">
        <v>4210</v>
      </c>
      <c r="D486" s="13" t="s">
        <v>14</v>
      </c>
      <c r="E486" s="15"/>
      <c r="F486" s="47"/>
      <c r="G486" s="15"/>
      <c r="H486" s="15">
        <v>12437.67</v>
      </c>
      <c r="I486" s="15">
        <v>12435.24</v>
      </c>
      <c r="J486" s="95">
        <f t="shared" si="56"/>
        <v>99.98046257860193</v>
      </c>
      <c r="K486" s="47"/>
      <c r="L486" s="170"/>
    </row>
    <row r="487" spans="1:12" ht="11.25">
      <c r="A487" s="201"/>
      <c r="B487" s="212"/>
      <c r="C487" s="13">
        <v>4260</v>
      </c>
      <c r="D487" s="13" t="s">
        <v>15</v>
      </c>
      <c r="E487" s="15"/>
      <c r="F487" s="47"/>
      <c r="G487" s="15"/>
      <c r="H487" s="15">
        <v>884.44</v>
      </c>
      <c r="I487" s="15">
        <v>884.44</v>
      </c>
      <c r="J487" s="95">
        <f t="shared" si="56"/>
        <v>100</v>
      </c>
      <c r="K487" s="47"/>
      <c r="L487" s="170"/>
    </row>
    <row r="488" spans="1:12" ht="22.5">
      <c r="A488" s="201"/>
      <c r="B488" s="212"/>
      <c r="C488" s="13">
        <v>4270</v>
      </c>
      <c r="D488" s="13" t="s">
        <v>17</v>
      </c>
      <c r="E488" s="15"/>
      <c r="F488" s="47"/>
      <c r="G488" s="15"/>
      <c r="H488" s="15">
        <v>2016.46</v>
      </c>
      <c r="I488" s="15">
        <v>2016.46</v>
      </c>
      <c r="J488" s="95">
        <f t="shared" si="56"/>
        <v>100</v>
      </c>
      <c r="K488" s="47"/>
      <c r="L488" s="170"/>
    </row>
    <row r="489" spans="1:12" ht="22.5">
      <c r="A489" s="201"/>
      <c r="B489" s="212"/>
      <c r="C489" s="13">
        <v>4280</v>
      </c>
      <c r="D489" s="13" t="s">
        <v>70</v>
      </c>
      <c r="E489" s="15"/>
      <c r="F489" s="47"/>
      <c r="G489" s="15"/>
      <c r="H489" s="15">
        <v>60</v>
      </c>
      <c r="I489" s="15">
        <v>60</v>
      </c>
      <c r="J489" s="95">
        <f t="shared" si="56"/>
        <v>100</v>
      </c>
      <c r="K489" s="47"/>
      <c r="L489" s="170"/>
    </row>
    <row r="490" spans="1:12" ht="11.25">
      <c r="A490" s="201"/>
      <c r="B490" s="212"/>
      <c r="C490" s="13">
        <v>4300</v>
      </c>
      <c r="D490" s="13" t="s">
        <v>107</v>
      </c>
      <c r="E490" s="15"/>
      <c r="F490" s="47"/>
      <c r="G490" s="15"/>
      <c r="H490" s="15">
        <v>7511.82</v>
      </c>
      <c r="I490" s="15">
        <v>7511.82</v>
      </c>
      <c r="J490" s="95">
        <f t="shared" si="56"/>
        <v>100</v>
      </c>
      <c r="K490" s="47"/>
      <c r="L490" s="170"/>
    </row>
    <row r="491" spans="1:12" ht="33.75">
      <c r="A491" s="201"/>
      <c r="B491" s="212"/>
      <c r="C491" s="13">
        <v>4360</v>
      </c>
      <c r="D491" s="13" t="s">
        <v>302</v>
      </c>
      <c r="E491" s="15"/>
      <c r="F491" s="47"/>
      <c r="G491" s="15"/>
      <c r="H491" s="15">
        <v>235.07</v>
      </c>
      <c r="I491" s="15">
        <v>235.07</v>
      </c>
      <c r="J491" s="95">
        <f t="shared" si="56"/>
        <v>100</v>
      </c>
      <c r="K491" s="47"/>
      <c r="L491" s="170"/>
    </row>
    <row r="492" spans="1:12" ht="33.75">
      <c r="A492" s="201"/>
      <c r="B492" s="212"/>
      <c r="C492" s="13">
        <v>4400</v>
      </c>
      <c r="D492" s="13" t="s">
        <v>142</v>
      </c>
      <c r="E492" s="15"/>
      <c r="F492" s="47"/>
      <c r="G492" s="15"/>
      <c r="H492" s="15">
        <v>447.2</v>
      </c>
      <c r="I492" s="15">
        <v>447.2</v>
      </c>
      <c r="J492" s="95">
        <f t="shared" si="56"/>
        <v>100</v>
      </c>
      <c r="K492" s="47"/>
      <c r="L492" s="170"/>
    </row>
    <row r="493" spans="1:12" ht="22.5">
      <c r="A493" s="201"/>
      <c r="B493" s="212"/>
      <c r="C493" s="13">
        <v>4410</v>
      </c>
      <c r="D493" s="13" t="s">
        <v>64</v>
      </c>
      <c r="E493" s="15"/>
      <c r="F493" s="47"/>
      <c r="G493" s="15"/>
      <c r="H493" s="15">
        <v>33</v>
      </c>
      <c r="I493" s="15">
        <v>33</v>
      </c>
      <c r="J493" s="95">
        <f t="shared" si="56"/>
        <v>100</v>
      </c>
      <c r="K493" s="47"/>
      <c r="L493" s="170"/>
    </row>
    <row r="494" spans="1:12" ht="11.25">
      <c r="A494" s="201"/>
      <c r="B494" s="212"/>
      <c r="C494" s="13">
        <v>4440</v>
      </c>
      <c r="D494" s="13" t="s">
        <v>116</v>
      </c>
      <c r="E494" s="15"/>
      <c r="F494" s="47"/>
      <c r="G494" s="15"/>
      <c r="H494" s="15">
        <v>1653</v>
      </c>
      <c r="I494" s="15">
        <v>1653</v>
      </c>
      <c r="J494" s="95">
        <f t="shared" si="56"/>
        <v>100</v>
      </c>
      <c r="K494" s="47"/>
      <c r="L494" s="170"/>
    </row>
    <row r="495" spans="1:12" ht="45">
      <c r="A495" s="201"/>
      <c r="B495" s="213"/>
      <c r="C495" s="13">
        <v>4700</v>
      </c>
      <c r="D495" s="13" t="s">
        <v>270</v>
      </c>
      <c r="E495" s="15"/>
      <c r="F495" s="47"/>
      <c r="G495" s="15"/>
      <c r="H495" s="15">
        <v>3269.6</v>
      </c>
      <c r="I495" s="15">
        <v>3269.6</v>
      </c>
      <c r="J495" s="95">
        <f t="shared" si="56"/>
        <v>100</v>
      </c>
      <c r="K495" s="47"/>
      <c r="L495" s="170"/>
    </row>
    <row r="496" spans="1:12" ht="62.25" customHeight="1">
      <c r="A496" s="197"/>
      <c r="B496" s="203">
        <v>85212</v>
      </c>
      <c r="C496" s="2"/>
      <c r="D496" s="2" t="s">
        <v>290</v>
      </c>
      <c r="E496" s="89">
        <f>SUM(E497:E516)</f>
        <v>3091198.6799999997</v>
      </c>
      <c r="F496" s="92">
        <v>100</v>
      </c>
      <c r="G496" s="89">
        <f>SUM(G497:G516)</f>
        <v>3241132.7400000007</v>
      </c>
      <c r="H496" s="89">
        <f>SUM(H497:H516)</f>
        <v>3582985.2399999998</v>
      </c>
      <c r="I496" s="89">
        <f>SUM(I497:I516)</f>
        <v>3572522.25</v>
      </c>
      <c r="J496" s="94">
        <f t="shared" si="56"/>
        <v>99.70798121401138</v>
      </c>
      <c r="K496" s="3">
        <f t="shared" si="58"/>
        <v>115.57077431205427</v>
      </c>
      <c r="L496" s="155">
        <f>(I496/$I$732)*100</f>
        <v>12.672158977789069</v>
      </c>
    </row>
    <row r="497" spans="1:12" ht="33.75">
      <c r="A497" s="197"/>
      <c r="B497" s="204"/>
      <c r="C497" s="13">
        <v>3020</v>
      </c>
      <c r="D497" s="13" t="s">
        <v>269</v>
      </c>
      <c r="E497" s="82">
        <v>291.59</v>
      </c>
      <c r="F497" s="96">
        <v>38</v>
      </c>
      <c r="G497" s="82">
        <v>1531</v>
      </c>
      <c r="H497" s="82">
        <v>365.78</v>
      </c>
      <c r="I497" s="82">
        <v>365.33</v>
      </c>
      <c r="J497" s="96">
        <f t="shared" si="56"/>
        <v>99.87697523101318</v>
      </c>
      <c r="K497" s="47">
        <f t="shared" si="58"/>
        <v>125.28893309098392</v>
      </c>
      <c r="L497" s="156"/>
    </row>
    <row r="498" spans="1:12" ht="14.25" customHeight="1">
      <c r="A498" s="197"/>
      <c r="B498" s="204"/>
      <c r="C498" s="13">
        <v>3110</v>
      </c>
      <c r="D498" s="13" t="s">
        <v>90</v>
      </c>
      <c r="E498" s="82">
        <v>2945841.12</v>
      </c>
      <c r="F498" s="96">
        <v>100</v>
      </c>
      <c r="G498" s="82">
        <v>3091609</v>
      </c>
      <c r="H498" s="82">
        <v>3433728</v>
      </c>
      <c r="I498" s="82">
        <v>3430874.3</v>
      </c>
      <c r="J498" s="95">
        <f t="shared" si="56"/>
        <v>99.91689207764854</v>
      </c>
      <c r="K498" s="47">
        <f t="shared" si="58"/>
        <v>116.46501492246126</v>
      </c>
      <c r="L498" s="156">
        <f aca="true" t="shared" si="59" ref="L498:L509">(I498/$I$732)*100</f>
        <v>12.169716945054937</v>
      </c>
    </row>
    <row r="499" spans="1:12" ht="21" customHeight="1">
      <c r="A499" s="197"/>
      <c r="B499" s="204"/>
      <c r="C499" s="13">
        <v>4010</v>
      </c>
      <c r="D499" s="13" t="s">
        <v>248</v>
      </c>
      <c r="E499" s="82">
        <v>75905.58</v>
      </c>
      <c r="F499" s="96">
        <v>96</v>
      </c>
      <c r="G499" s="82">
        <v>82062</v>
      </c>
      <c r="H499" s="82">
        <v>85096.85</v>
      </c>
      <c r="I499" s="82">
        <v>80075.31</v>
      </c>
      <c r="J499" s="96">
        <f t="shared" si="56"/>
        <v>94.09902951754383</v>
      </c>
      <c r="K499" s="47">
        <f t="shared" si="58"/>
        <v>105.49331155891306</v>
      </c>
      <c r="L499" s="34">
        <f t="shared" si="59"/>
        <v>0.2840365958576585</v>
      </c>
    </row>
    <row r="500" spans="1:12" ht="21" customHeight="1">
      <c r="A500" s="197"/>
      <c r="B500" s="204"/>
      <c r="C500" s="13">
        <v>4040</v>
      </c>
      <c r="D500" s="13" t="s">
        <v>266</v>
      </c>
      <c r="E500" s="82">
        <v>6219.34</v>
      </c>
      <c r="F500" s="96">
        <v>100</v>
      </c>
      <c r="G500" s="82">
        <v>6113.88</v>
      </c>
      <c r="H500" s="82">
        <v>5986.38</v>
      </c>
      <c r="I500" s="82">
        <v>5986.38</v>
      </c>
      <c r="J500" s="96">
        <f t="shared" si="56"/>
        <v>100</v>
      </c>
      <c r="K500" s="47">
        <f t="shared" si="58"/>
        <v>96.25426492200137</v>
      </c>
      <c r="L500" s="34">
        <f t="shared" si="59"/>
        <v>0.021234397927530593</v>
      </c>
    </row>
    <row r="501" spans="1:12" ht="11.25" customHeight="1">
      <c r="A501" s="197"/>
      <c r="B501" s="204"/>
      <c r="C501" s="13">
        <v>4110</v>
      </c>
      <c r="D501" s="13" t="s">
        <v>114</v>
      </c>
      <c r="E501" s="82">
        <v>13722.77</v>
      </c>
      <c r="F501" s="96">
        <v>91</v>
      </c>
      <c r="G501" s="82">
        <v>15120.62</v>
      </c>
      <c r="H501" s="82">
        <v>14935.98</v>
      </c>
      <c r="I501" s="82">
        <v>14898.7</v>
      </c>
      <c r="J501" s="95">
        <f t="shared" si="56"/>
        <v>99.75040137975547</v>
      </c>
      <c r="K501" s="47">
        <f t="shared" si="58"/>
        <v>108.56918829070223</v>
      </c>
      <c r="L501" s="34">
        <f t="shared" si="59"/>
        <v>0.052847451114513284</v>
      </c>
    </row>
    <row r="502" spans="1:12" ht="21" customHeight="1">
      <c r="A502" s="197"/>
      <c r="B502" s="204"/>
      <c r="C502" s="13">
        <v>4120</v>
      </c>
      <c r="D502" s="13" t="s">
        <v>67</v>
      </c>
      <c r="E502" s="82">
        <v>1897.67</v>
      </c>
      <c r="F502" s="96">
        <v>88</v>
      </c>
      <c r="G502" s="82">
        <v>2121.74</v>
      </c>
      <c r="H502" s="82">
        <v>2112.34</v>
      </c>
      <c r="I502" s="82">
        <v>2090.69</v>
      </c>
      <c r="J502" s="95">
        <f t="shared" si="56"/>
        <v>98.97507030118257</v>
      </c>
      <c r="K502" s="47">
        <f t="shared" si="58"/>
        <v>110.17142074227868</v>
      </c>
      <c r="L502" s="34">
        <f t="shared" si="59"/>
        <v>0.007415924716290803</v>
      </c>
    </row>
    <row r="503" spans="1:12" ht="22.5" customHeight="1">
      <c r="A503" s="197"/>
      <c r="B503" s="204"/>
      <c r="C503" s="13">
        <v>4170</v>
      </c>
      <c r="D503" s="13" t="s">
        <v>30</v>
      </c>
      <c r="E503" s="82">
        <v>2256.09</v>
      </c>
      <c r="F503" s="96">
        <v>83</v>
      </c>
      <c r="G503" s="82">
        <v>20</v>
      </c>
      <c r="H503" s="82"/>
      <c r="I503" s="82"/>
      <c r="J503" s="95"/>
      <c r="K503" s="47">
        <f t="shared" si="58"/>
        <v>0</v>
      </c>
      <c r="L503" s="34">
        <f t="shared" si="59"/>
        <v>0</v>
      </c>
    </row>
    <row r="504" spans="1:12" ht="21" customHeight="1">
      <c r="A504" s="197"/>
      <c r="B504" s="204"/>
      <c r="C504" s="13">
        <v>4210</v>
      </c>
      <c r="D504" s="13" t="s">
        <v>14</v>
      </c>
      <c r="E504" s="82">
        <v>5714.73</v>
      </c>
      <c r="F504" s="96">
        <v>100</v>
      </c>
      <c r="G504" s="82">
        <v>5788.76</v>
      </c>
      <c r="H504" s="82">
        <v>5480.76</v>
      </c>
      <c r="I504" s="82">
        <v>5404.19</v>
      </c>
      <c r="J504" s="95">
        <f t="shared" si="56"/>
        <v>98.60293098037496</v>
      </c>
      <c r="K504" s="47">
        <f t="shared" si="58"/>
        <v>94.56597249563846</v>
      </c>
      <c r="L504" s="34">
        <f t="shared" si="59"/>
        <v>0.019169301136242864</v>
      </c>
    </row>
    <row r="505" spans="1:12" ht="11.25" customHeight="1">
      <c r="A505" s="197"/>
      <c r="B505" s="204"/>
      <c r="C505" s="13">
        <v>4260</v>
      </c>
      <c r="D505" s="13" t="s">
        <v>15</v>
      </c>
      <c r="E505" s="82">
        <v>3711.13</v>
      </c>
      <c r="F505" s="96">
        <v>89</v>
      </c>
      <c r="G505" s="82">
        <v>4225.64</v>
      </c>
      <c r="H505" s="82">
        <v>4025.64</v>
      </c>
      <c r="I505" s="82">
        <v>3868.35</v>
      </c>
      <c r="J505" s="95">
        <f t="shared" si="56"/>
        <v>96.09279518287775</v>
      </c>
      <c r="K505" s="47">
        <f t="shared" si="58"/>
        <v>104.23644550312167</v>
      </c>
      <c r="L505" s="34">
        <f t="shared" si="59"/>
        <v>0.013721494997471422</v>
      </c>
    </row>
    <row r="506" spans="1:12" ht="11.25" customHeight="1">
      <c r="A506" s="197"/>
      <c r="B506" s="204"/>
      <c r="C506" s="13">
        <v>4270</v>
      </c>
      <c r="D506" s="13" t="s">
        <v>17</v>
      </c>
      <c r="E506" s="82"/>
      <c r="F506" s="96"/>
      <c r="G506" s="82">
        <v>429.17</v>
      </c>
      <c r="H506" s="82">
        <v>60</v>
      </c>
      <c r="I506" s="82">
        <v>60</v>
      </c>
      <c r="J506" s="96">
        <f t="shared" si="56"/>
        <v>100</v>
      </c>
      <c r="K506" s="47" t="e">
        <f t="shared" si="58"/>
        <v>#DIV/0!</v>
      </c>
      <c r="L506" s="34">
        <f t="shared" si="59"/>
        <v>0.00021282709678500792</v>
      </c>
    </row>
    <row r="507" spans="1:12" ht="21.75" customHeight="1">
      <c r="A507" s="197"/>
      <c r="B507" s="204"/>
      <c r="C507" s="13">
        <v>4280</v>
      </c>
      <c r="D507" s="13" t="s">
        <v>70</v>
      </c>
      <c r="E507" s="82">
        <v>90</v>
      </c>
      <c r="F507" s="96">
        <v>49</v>
      </c>
      <c r="G507" s="82">
        <v>120</v>
      </c>
      <c r="H507" s="82"/>
      <c r="I507" s="82"/>
      <c r="J507" s="96"/>
      <c r="K507" s="47">
        <f t="shared" si="58"/>
        <v>0</v>
      </c>
      <c r="L507" s="34">
        <f t="shared" si="59"/>
        <v>0</v>
      </c>
    </row>
    <row r="508" spans="1:12" ht="11.25" customHeight="1">
      <c r="A508" s="197"/>
      <c r="B508" s="204"/>
      <c r="C508" s="13">
        <v>4300</v>
      </c>
      <c r="D508" s="13" t="s">
        <v>107</v>
      </c>
      <c r="E508" s="82">
        <v>17087.14</v>
      </c>
      <c r="F508" s="96">
        <v>92</v>
      </c>
      <c r="G508" s="82">
        <v>18993.33</v>
      </c>
      <c r="H508" s="82">
        <v>17746.33</v>
      </c>
      <c r="I508" s="82">
        <v>16920.48</v>
      </c>
      <c r="J508" s="95">
        <f t="shared" si="56"/>
        <v>95.34636175479662</v>
      </c>
      <c r="K508" s="47">
        <f t="shared" si="58"/>
        <v>99.0246466055759</v>
      </c>
      <c r="L508" s="34">
        <f t="shared" si="59"/>
        <v>0.060018943910146505</v>
      </c>
    </row>
    <row r="509" spans="1:12" ht="33.75">
      <c r="A509" s="197"/>
      <c r="B509" s="204"/>
      <c r="C509" s="13">
        <v>4360</v>
      </c>
      <c r="D509" s="13" t="s">
        <v>302</v>
      </c>
      <c r="E509" s="82">
        <v>431.76</v>
      </c>
      <c r="F509" s="96">
        <v>38</v>
      </c>
      <c r="G509" s="82">
        <v>1409.56</v>
      </c>
      <c r="H509" s="82">
        <v>496.41</v>
      </c>
      <c r="I509" s="82">
        <v>485.93</v>
      </c>
      <c r="J509" s="95">
        <f t="shared" si="56"/>
        <v>97.88884188473239</v>
      </c>
      <c r="K509" s="47">
        <f t="shared" si="58"/>
        <v>112.54632203075784</v>
      </c>
      <c r="L509" s="34">
        <f t="shared" si="59"/>
        <v>0.0017236511856789814</v>
      </c>
    </row>
    <row r="510" spans="1:12" ht="30.75" customHeight="1">
      <c r="A510" s="197"/>
      <c r="B510" s="204"/>
      <c r="C510" s="13">
        <v>4400</v>
      </c>
      <c r="D510" s="13" t="s">
        <v>142</v>
      </c>
      <c r="E510" s="82">
        <v>1989.96</v>
      </c>
      <c r="F510" s="96">
        <v>94</v>
      </c>
      <c r="G510" s="82">
        <v>2145.87</v>
      </c>
      <c r="H510" s="82">
        <v>1989.96</v>
      </c>
      <c r="I510" s="82">
        <v>1989.96</v>
      </c>
      <c r="J510" s="96">
        <f t="shared" si="56"/>
        <v>100</v>
      </c>
      <c r="K510" s="47">
        <f t="shared" si="58"/>
        <v>100</v>
      </c>
      <c r="L510" s="34">
        <f aca="true" t="shared" si="60" ref="L510:L516">(I510/$I$732)*100</f>
        <v>0.007058623491971573</v>
      </c>
    </row>
    <row r="511" spans="1:12" ht="19.5" customHeight="1">
      <c r="A511" s="197"/>
      <c r="B511" s="204"/>
      <c r="C511" s="13">
        <v>4410</v>
      </c>
      <c r="D511" s="13" t="s">
        <v>64</v>
      </c>
      <c r="E511" s="82">
        <v>102</v>
      </c>
      <c r="F511" s="96">
        <v>80</v>
      </c>
      <c r="G511" s="82">
        <v>201.37</v>
      </c>
      <c r="H511" s="82">
        <v>6</v>
      </c>
      <c r="I511" s="82">
        <v>6</v>
      </c>
      <c r="J511" s="95">
        <f t="shared" si="56"/>
        <v>100</v>
      </c>
      <c r="K511" s="47">
        <f t="shared" si="58"/>
        <v>5.88235294117647</v>
      </c>
      <c r="L511" s="34">
        <f t="shared" si="60"/>
        <v>2.128270967850079E-05</v>
      </c>
    </row>
    <row r="512" spans="1:12" ht="13.5" customHeight="1">
      <c r="A512" s="197"/>
      <c r="B512" s="204"/>
      <c r="C512" s="13">
        <v>4430</v>
      </c>
      <c r="D512" s="13" t="s">
        <v>33</v>
      </c>
      <c r="E512" s="82">
        <v>8057.82</v>
      </c>
      <c r="F512" s="96">
        <v>98</v>
      </c>
      <c r="G512" s="82">
        <v>100</v>
      </c>
      <c r="H512" s="82">
        <v>92.53</v>
      </c>
      <c r="I512" s="82">
        <v>16.95</v>
      </c>
      <c r="J512" s="95">
        <f t="shared" si="56"/>
        <v>18.318383227061492</v>
      </c>
      <c r="K512" s="47">
        <f t="shared" si="58"/>
        <v>0.21035466168268838</v>
      </c>
      <c r="L512" s="34">
        <f t="shared" si="60"/>
        <v>6.012365484176472E-05</v>
      </c>
    </row>
    <row r="513" spans="1:12" ht="11.25" customHeight="1">
      <c r="A513" s="197"/>
      <c r="B513" s="204"/>
      <c r="C513" s="13">
        <v>4440</v>
      </c>
      <c r="D513" s="13" t="s">
        <v>116</v>
      </c>
      <c r="E513" s="82">
        <v>3370.91</v>
      </c>
      <c r="F513" s="96">
        <v>86</v>
      </c>
      <c r="G513" s="82">
        <v>2842.52</v>
      </c>
      <c r="H513" s="82">
        <v>3815.72</v>
      </c>
      <c r="I513" s="82">
        <v>3154.57</v>
      </c>
      <c r="J513" s="96">
        <f t="shared" si="56"/>
        <v>82.67299487383771</v>
      </c>
      <c r="K513" s="47">
        <f t="shared" si="58"/>
        <v>93.5821484406288</v>
      </c>
      <c r="L513" s="34">
        <f t="shared" si="60"/>
        <v>0.011189632911751374</v>
      </c>
    </row>
    <row r="514" spans="1:12" ht="11.25" customHeight="1">
      <c r="A514" s="197"/>
      <c r="B514" s="204"/>
      <c r="C514" s="13">
        <v>4580</v>
      </c>
      <c r="D514" s="13" t="s">
        <v>241</v>
      </c>
      <c r="E514" s="82">
        <v>556.16</v>
      </c>
      <c r="F514" s="96">
        <v>100</v>
      </c>
      <c r="G514" s="82"/>
      <c r="H514" s="82"/>
      <c r="I514" s="82"/>
      <c r="J514" s="96"/>
      <c r="K514" s="47">
        <f t="shared" si="58"/>
        <v>0</v>
      </c>
      <c r="L514" s="34">
        <f t="shared" si="60"/>
        <v>0</v>
      </c>
    </row>
    <row r="515" spans="1:12" ht="33.75">
      <c r="A515" s="197"/>
      <c r="B515" s="204"/>
      <c r="C515" s="13">
        <v>4610</v>
      </c>
      <c r="D515" s="13" t="s">
        <v>176</v>
      </c>
      <c r="E515" s="82">
        <v>752.91</v>
      </c>
      <c r="F515" s="96">
        <v>41</v>
      </c>
      <c r="G515" s="82">
        <v>1881.45</v>
      </c>
      <c r="H515" s="82">
        <v>4143.31</v>
      </c>
      <c r="I515" s="82">
        <v>3421.86</v>
      </c>
      <c r="J515" s="96">
        <f t="shared" si="56"/>
        <v>82.58759301138461</v>
      </c>
      <c r="K515" s="47">
        <f t="shared" si="58"/>
        <v>454.48459975295856</v>
      </c>
      <c r="L515" s="34">
        <f t="shared" si="60"/>
        <v>0.012137742156745786</v>
      </c>
    </row>
    <row r="516" spans="1:12" ht="45">
      <c r="A516" s="197"/>
      <c r="B516" s="204"/>
      <c r="C516" s="13">
        <v>4700</v>
      </c>
      <c r="D516" s="13" t="s">
        <v>270</v>
      </c>
      <c r="E516" s="82">
        <v>3200</v>
      </c>
      <c r="F516" s="96">
        <v>74</v>
      </c>
      <c r="G516" s="82">
        <v>4416.83</v>
      </c>
      <c r="H516" s="82">
        <v>2903.25</v>
      </c>
      <c r="I516" s="82">
        <v>2903.25</v>
      </c>
      <c r="J516" s="96">
        <f t="shared" si="56"/>
        <v>100</v>
      </c>
      <c r="K516" s="47">
        <f t="shared" si="58"/>
        <v>90.7265625</v>
      </c>
      <c r="L516" s="34">
        <f t="shared" si="60"/>
        <v>0.01029817114568457</v>
      </c>
    </row>
    <row r="517" spans="1:12" ht="30.75" customHeight="1">
      <c r="A517" s="197"/>
      <c r="B517" s="205">
        <v>85213</v>
      </c>
      <c r="C517" s="2"/>
      <c r="D517" s="2" t="s">
        <v>117</v>
      </c>
      <c r="E517" s="80">
        <f>E518</f>
        <v>43402.19</v>
      </c>
      <c r="F517" s="92">
        <v>100</v>
      </c>
      <c r="G517" s="89">
        <f>+G518</f>
        <v>40266</v>
      </c>
      <c r="H517" s="89">
        <f>+H518</f>
        <v>47576</v>
      </c>
      <c r="I517" s="89">
        <f>+I518</f>
        <v>47109.56</v>
      </c>
      <c r="J517" s="94">
        <f t="shared" si="56"/>
        <v>99.01958970909702</v>
      </c>
      <c r="K517" s="3">
        <f t="shared" si="58"/>
        <v>108.54189615777452</v>
      </c>
      <c r="L517" s="146">
        <f aca="true" t="shared" si="61" ref="L517:L526">(I517/$I$732)*100</f>
        <v>0.1671031814269856</v>
      </c>
    </row>
    <row r="518" spans="1:12" ht="24" customHeight="1">
      <c r="A518" s="197"/>
      <c r="B518" s="205"/>
      <c r="C518" s="13">
        <v>4130</v>
      </c>
      <c r="D518" s="13" t="s">
        <v>291</v>
      </c>
      <c r="E518" s="82">
        <v>43402.19</v>
      </c>
      <c r="F518" s="96">
        <v>100</v>
      </c>
      <c r="G518" s="82">
        <v>40266</v>
      </c>
      <c r="H518" s="82">
        <v>47576</v>
      </c>
      <c r="I518" s="82">
        <v>47109.56</v>
      </c>
      <c r="J518" s="95">
        <f t="shared" si="56"/>
        <v>99.01958970909702</v>
      </c>
      <c r="K518" s="47">
        <f t="shared" si="58"/>
        <v>108.54189615777452</v>
      </c>
      <c r="L518" s="34">
        <f t="shared" si="61"/>
        <v>0.1671031814269856</v>
      </c>
    </row>
    <row r="519" spans="1:12" ht="21.75" customHeight="1">
      <c r="A519" s="197"/>
      <c r="B519" s="203">
        <v>85214</v>
      </c>
      <c r="C519" s="13"/>
      <c r="D519" s="2" t="s">
        <v>118</v>
      </c>
      <c r="E519" s="89">
        <f>E520</f>
        <v>82196.96</v>
      </c>
      <c r="F519" s="92">
        <v>86</v>
      </c>
      <c r="G519" s="89">
        <f>G520</f>
        <v>103631.8</v>
      </c>
      <c r="H519" s="89">
        <f>H520</f>
        <v>96586.8</v>
      </c>
      <c r="I519" s="89">
        <f>I520</f>
        <v>82695.92</v>
      </c>
      <c r="J519" s="94">
        <f>(I519/H519)*100</f>
        <v>85.61824183014656</v>
      </c>
      <c r="K519" s="3">
        <f t="shared" si="58"/>
        <v>100.60702974903207</v>
      </c>
      <c r="L519" s="146">
        <f t="shared" si="61"/>
        <v>0.2933322094927545</v>
      </c>
    </row>
    <row r="520" spans="1:12" ht="13.5" customHeight="1">
      <c r="A520" s="197"/>
      <c r="B520" s="204"/>
      <c r="C520" s="13">
        <v>3110</v>
      </c>
      <c r="D520" s="13" t="s">
        <v>119</v>
      </c>
      <c r="E520" s="82">
        <v>82196.96</v>
      </c>
      <c r="F520" s="96">
        <v>86</v>
      </c>
      <c r="G520" s="82">
        <v>103631.8</v>
      </c>
      <c r="H520" s="82">
        <v>96586.8</v>
      </c>
      <c r="I520" s="82">
        <v>82695.92</v>
      </c>
      <c r="J520" s="95">
        <f t="shared" si="56"/>
        <v>85.61824183014656</v>
      </c>
      <c r="K520" s="47">
        <f t="shared" si="58"/>
        <v>100.60702974903207</v>
      </c>
      <c r="L520" s="34">
        <f t="shared" si="61"/>
        <v>0.2933322094927545</v>
      </c>
    </row>
    <row r="521" spans="1:12" ht="22.5" customHeight="1">
      <c r="A521" s="197"/>
      <c r="B521" s="203">
        <v>85215</v>
      </c>
      <c r="C521" s="2"/>
      <c r="D521" s="2" t="s">
        <v>120</v>
      </c>
      <c r="E521" s="89">
        <f>E522+E523+E524+E525+E526</f>
        <v>109177.2</v>
      </c>
      <c r="F521" s="92">
        <v>100</v>
      </c>
      <c r="G521" s="89">
        <f>G522+G523+G525+G524+G526</f>
        <v>111870.00000000001</v>
      </c>
      <c r="H521" s="89">
        <f>H522+H523+H525+H524+H526</f>
        <v>111740.14</v>
      </c>
      <c r="I521" s="89">
        <f>I522+I523+I525+I524+I526</f>
        <v>111697.74</v>
      </c>
      <c r="J521" s="94">
        <f t="shared" si="56"/>
        <v>99.96205481754363</v>
      </c>
      <c r="K521" s="3">
        <f t="shared" si="58"/>
        <v>102.30866884294522</v>
      </c>
      <c r="L521" s="34">
        <f t="shared" si="61"/>
        <v>0.3962050953607775</v>
      </c>
    </row>
    <row r="522" spans="1:12" ht="13.5" customHeight="1">
      <c r="A522" s="197"/>
      <c r="B522" s="204"/>
      <c r="C522" s="13">
        <v>3110</v>
      </c>
      <c r="D522" s="13" t="s">
        <v>90</v>
      </c>
      <c r="E522" s="82">
        <v>109117.88</v>
      </c>
      <c r="F522" s="96">
        <v>100</v>
      </c>
      <c r="G522" s="82">
        <v>111799.33</v>
      </c>
      <c r="H522" s="82">
        <v>111616.09</v>
      </c>
      <c r="I522" s="82">
        <v>111574.52</v>
      </c>
      <c r="J522" s="95">
        <f t="shared" si="56"/>
        <v>99.9627562656961</v>
      </c>
      <c r="K522" s="47">
        <f t="shared" si="58"/>
        <v>102.25136338792507</v>
      </c>
      <c r="L522" s="34">
        <f t="shared" si="61"/>
        <v>0.3957680194463467</v>
      </c>
    </row>
    <row r="523" spans="1:12" ht="22.5">
      <c r="A523" s="197"/>
      <c r="B523" s="212"/>
      <c r="C523" s="13">
        <v>4210</v>
      </c>
      <c r="D523" s="13" t="s">
        <v>14</v>
      </c>
      <c r="E523" s="82">
        <v>14.4</v>
      </c>
      <c r="F523" s="96">
        <v>100</v>
      </c>
      <c r="G523" s="82">
        <v>24.66</v>
      </c>
      <c r="H523" s="82">
        <v>10</v>
      </c>
      <c r="I523" s="82">
        <v>9.2</v>
      </c>
      <c r="J523" s="95">
        <f t="shared" si="56"/>
        <v>92</v>
      </c>
      <c r="K523" s="47">
        <f t="shared" si="58"/>
        <v>63.888888888888886</v>
      </c>
      <c r="L523" s="34">
        <f t="shared" si="61"/>
        <v>3.263348817370121E-05</v>
      </c>
    </row>
    <row r="524" spans="1:12" ht="20.25" customHeight="1">
      <c r="A524" s="197"/>
      <c r="B524" s="212"/>
      <c r="C524" s="13">
        <v>4300</v>
      </c>
      <c r="D524" s="13" t="s">
        <v>19</v>
      </c>
      <c r="E524" s="82">
        <v>35.73</v>
      </c>
      <c r="F524" s="96">
        <v>99</v>
      </c>
      <c r="G524" s="82">
        <v>36.66</v>
      </c>
      <c r="H524" s="82">
        <v>110.75</v>
      </c>
      <c r="I524" s="82">
        <v>110.72</v>
      </c>
      <c r="J524" s="95">
        <f t="shared" si="56"/>
        <v>99.97291196388261</v>
      </c>
      <c r="K524" s="47">
        <f t="shared" si="58"/>
        <v>309.87965295270084</v>
      </c>
      <c r="L524" s="34">
        <f t="shared" si="61"/>
        <v>0.00039273693593393455</v>
      </c>
    </row>
    <row r="525" spans="1:12" ht="33.75">
      <c r="A525" s="197"/>
      <c r="B525" s="212"/>
      <c r="C525" s="13">
        <v>4360</v>
      </c>
      <c r="D525" s="13" t="s">
        <v>302</v>
      </c>
      <c r="E525" s="82">
        <v>1.19</v>
      </c>
      <c r="F525" s="96">
        <v>100</v>
      </c>
      <c r="G525" s="82">
        <v>1.21</v>
      </c>
      <c r="H525" s="82">
        <v>3.3</v>
      </c>
      <c r="I525" s="82">
        <v>3.3</v>
      </c>
      <c r="J525" s="95">
        <f t="shared" si="56"/>
        <v>100</v>
      </c>
      <c r="K525" s="47">
        <f t="shared" si="58"/>
        <v>277.3109243697479</v>
      </c>
      <c r="L525" s="34">
        <f t="shared" si="61"/>
        <v>1.1705490323175434E-05</v>
      </c>
    </row>
    <row r="526" spans="1:12" ht="45">
      <c r="A526" s="197"/>
      <c r="B526" s="213"/>
      <c r="C526" s="13">
        <v>4700</v>
      </c>
      <c r="D526" s="13" t="s">
        <v>270</v>
      </c>
      <c r="E526" s="82">
        <v>8</v>
      </c>
      <c r="F526" s="96">
        <v>100</v>
      </c>
      <c r="G526" s="82">
        <v>8.14</v>
      </c>
      <c r="H526" s="82"/>
      <c r="I526" s="82"/>
      <c r="J526" s="95"/>
      <c r="K526" s="47">
        <f t="shared" si="58"/>
        <v>0</v>
      </c>
      <c r="L526" s="34">
        <f t="shared" si="61"/>
        <v>0</v>
      </c>
    </row>
    <row r="527" spans="1:12" s="23" customFormat="1" ht="12.75" customHeight="1">
      <c r="A527" s="197"/>
      <c r="B527" s="98">
        <v>85216</v>
      </c>
      <c r="C527" s="2"/>
      <c r="D527" s="2" t="s">
        <v>194</v>
      </c>
      <c r="E527" s="5">
        <f>E528</f>
        <v>253986.2</v>
      </c>
      <c r="F527" s="3">
        <v>100</v>
      </c>
      <c r="G527" s="5">
        <f>G528</f>
        <v>296000</v>
      </c>
      <c r="H527" s="5">
        <f>H528</f>
        <v>253439</v>
      </c>
      <c r="I527" s="5">
        <f>I528</f>
        <v>251993.92</v>
      </c>
      <c r="J527" s="94">
        <f t="shared" si="56"/>
        <v>99.42981151282953</v>
      </c>
      <c r="K527" s="3">
        <f t="shared" si="58"/>
        <v>99.21559517800573</v>
      </c>
      <c r="L527" s="155">
        <f aca="true" t="shared" si="62" ref="L527:L541">(I527/$I$732)*100</f>
        <v>0.8938522400178924</v>
      </c>
    </row>
    <row r="528" spans="1:12" ht="12" customHeight="1">
      <c r="A528" s="197"/>
      <c r="B528" s="98"/>
      <c r="C528" s="13">
        <v>3110</v>
      </c>
      <c r="D528" s="13" t="s">
        <v>90</v>
      </c>
      <c r="E528" s="82">
        <v>253986.2</v>
      </c>
      <c r="F528" s="96">
        <v>100</v>
      </c>
      <c r="G528" s="82">
        <v>296000</v>
      </c>
      <c r="H528" s="82">
        <v>253439</v>
      </c>
      <c r="I528" s="82">
        <v>251993.92</v>
      </c>
      <c r="J528" s="22">
        <f t="shared" si="56"/>
        <v>99.42981151282953</v>
      </c>
      <c r="K528" s="47">
        <f t="shared" si="58"/>
        <v>99.21559517800573</v>
      </c>
      <c r="L528" s="156">
        <f t="shared" si="62"/>
        <v>0.8938522400178924</v>
      </c>
    </row>
    <row r="529" spans="1:12" ht="21">
      <c r="A529" s="197"/>
      <c r="B529" s="203">
        <v>85219</v>
      </c>
      <c r="C529" s="2"/>
      <c r="D529" s="2" t="s">
        <v>121</v>
      </c>
      <c r="E529" s="89">
        <f>SUM(E530:E550)</f>
        <v>624272.91</v>
      </c>
      <c r="F529" s="92">
        <v>95</v>
      </c>
      <c r="G529" s="89">
        <f>SUM(G530:G550)</f>
        <v>703937.6900000001</v>
      </c>
      <c r="H529" s="89">
        <f>SUM(H530:H550)</f>
        <v>682546.59</v>
      </c>
      <c r="I529" s="89">
        <f>SUM(I530:I550)</f>
        <v>640535.65</v>
      </c>
      <c r="J529" s="94">
        <f t="shared" si="56"/>
        <v>93.84497108102174</v>
      </c>
      <c r="K529" s="3">
        <f t="shared" si="58"/>
        <v>102.6050689913807</v>
      </c>
      <c r="L529" s="155">
        <f t="shared" si="62"/>
        <v>2.2720557129466323</v>
      </c>
    </row>
    <row r="530" spans="1:12" ht="35.25" customHeight="1">
      <c r="A530" s="197"/>
      <c r="B530" s="204"/>
      <c r="C530" s="13">
        <v>3020</v>
      </c>
      <c r="D530" s="13" t="s">
        <v>269</v>
      </c>
      <c r="E530" s="82">
        <v>4970.34</v>
      </c>
      <c r="F530" s="96">
        <v>100</v>
      </c>
      <c r="G530" s="82">
        <v>6020.64</v>
      </c>
      <c r="H530" s="82">
        <v>4134.54</v>
      </c>
      <c r="I530" s="82">
        <v>4133.74</v>
      </c>
      <c r="J530" s="96">
        <f t="shared" si="56"/>
        <v>99.98065081000547</v>
      </c>
      <c r="K530" s="47">
        <f t="shared" si="58"/>
        <v>83.1681534864818</v>
      </c>
      <c r="L530" s="156">
        <f t="shared" si="62"/>
        <v>0.014662864717734309</v>
      </c>
    </row>
    <row r="531" spans="1:12" ht="22.5">
      <c r="A531" s="197"/>
      <c r="B531" s="204"/>
      <c r="C531" s="13">
        <v>4010</v>
      </c>
      <c r="D531" s="13" t="s">
        <v>113</v>
      </c>
      <c r="E531" s="82">
        <v>414604.35</v>
      </c>
      <c r="F531" s="96">
        <v>96</v>
      </c>
      <c r="G531" s="82">
        <v>446403.61</v>
      </c>
      <c r="H531" s="82">
        <v>445931.6</v>
      </c>
      <c r="I531" s="82">
        <v>429908.36</v>
      </c>
      <c r="J531" s="95">
        <f t="shared" si="56"/>
        <v>96.40679422584093</v>
      </c>
      <c r="K531" s="47">
        <f t="shared" si="58"/>
        <v>103.69123237611954</v>
      </c>
      <c r="L531" s="156">
        <f t="shared" si="62"/>
        <v>1.5249358023734</v>
      </c>
    </row>
    <row r="532" spans="1:12" ht="24" customHeight="1">
      <c r="A532" s="197"/>
      <c r="B532" s="204"/>
      <c r="C532" s="13">
        <v>4040</v>
      </c>
      <c r="D532" s="13" t="s">
        <v>266</v>
      </c>
      <c r="E532" s="82">
        <v>33328.5</v>
      </c>
      <c r="F532" s="96">
        <v>100</v>
      </c>
      <c r="G532" s="82">
        <v>33015</v>
      </c>
      <c r="H532" s="82">
        <v>32906.81</v>
      </c>
      <c r="I532" s="82">
        <v>32906.81</v>
      </c>
      <c r="J532" s="96">
        <f t="shared" si="56"/>
        <v>100</v>
      </c>
      <c r="K532" s="47">
        <f t="shared" si="58"/>
        <v>98.73474653824805</v>
      </c>
      <c r="L532" s="156">
        <f t="shared" si="62"/>
        <v>0.11672434727926441</v>
      </c>
    </row>
    <row r="533" spans="1:12" ht="11.25">
      <c r="A533" s="197"/>
      <c r="B533" s="204"/>
      <c r="C533" s="13">
        <v>4110</v>
      </c>
      <c r="D533" s="13" t="s">
        <v>114</v>
      </c>
      <c r="E533" s="82">
        <v>76706.14</v>
      </c>
      <c r="F533" s="96">
        <v>98</v>
      </c>
      <c r="G533" s="82">
        <v>77942.07</v>
      </c>
      <c r="H533" s="82">
        <v>79672.07</v>
      </c>
      <c r="I533" s="82">
        <v>79348.88</v>
      </c>
      <c r="J533" s="96">
        <f>(I533/H533)*100</f>
        <v>99.59434968866756</v>
      </c>
      <c r="K533" s="47">
        <f t="shared" si="58"/>
        <v>103.44527830497012</v>
      </c>
      <c r="L533" s="156">
        <f t="shared" si="62"/>
        <v>0.28145986272569967</v>
      </c>
    </row>
    <row r="534" spans="1:12" ht="22.5">
      <c r="A534" s="197"/>
      <c r="B534" s="204"/>
      <c r="C534" s="13">
        <v>4120</v>
      </c>
      <c r="D534" s="13" t="s">
        <v>67</v>
      </c>
      <c r="E534" s="82">
        <v>6851.33</v>
      </c>
      <c r="F534" s="96">
        <v>92</v>
      </c>
      <c r="G534" s="82">
        <v>7592.92</v>
      </c>
      <c r="H534" s="82">
        <v>5993.96</v>
      </c>
      <c r="I534" s="82">
        <v>5930.25</v>
      </c>
      <c r="J534" s="95">
        <f t="shared" si="56"/>
        <v>98.93709667732183</v>
      </c>
      <c r="K534" s="47">
        <f t="shared" si="58"/>
        <v>86.55618690093748</v>
      </c>
      <c r="L534" s="156">
        <f t="shared" si="62"/>
        <v>0.021035298178488218</v>
      </c>
    </row>
    <row r="535" spans="1:12" ht="22.5">
      <c r="A535" s="197"/>
      <c r="B535" s="204"/>
      <c r="C535" s="13">
        <v>4170</v>
      </c>
      <c r="D535" s="13" t="s">
        <v>30</v>
      </c>
      <c r="E535" s="82">
        <v>238.56</v>
      </c>
      <c r="F535" s="96">
        <v>100</v>
      </c>
      <c r="G535" s="82">
        <v>4068</v>
      </c>
      <c r="H535" s="82"/>
      <c r="I535" s="82"/>
      <c r="J535" s="96"/>
      <c r="K535" s="47">
        <f t="shared" si="58"/>
        <v>0</v>
      </c>
      <c r="L535" s="156">
        <f t="shared" si="62"/>
        <v>0</v>
      </c>
    </row>
    <row r="536" spans="1:12" ht="20.25" customHeight="1">
      <c r="A536" s="197"/>
      <c r="B536" s="204"/>
      <c r="C536" s="13">
        <v>4210</v>
      </c>
      <c r="D536" s="13" t="s">
        <v>14</v>
      </c>
      <c r="E536" s="82">
        <v>22242.26</v>
      </c>
      <c r="F536" s="96">
        <v>81</v>
      </c>
      <c r="G536" s="82">
        <v>32962.56</v>
      </c>
      <c r="H536" s="82">
        <v>27554.98</v>
      </c>
      <c r="I536" s="82">
        <v>18476.89</v>
      </c>
      <c r="J536" s="95">
        <f t="shared" si="56"/>
        <v>67.05463041526431</v>
      </c>
      <c r="K536" s="47">
        <f t="shared" si="58"/>
        <v>83.07109978931997</v>
      </c>
      <c r="L536" s="156">
        <f t="shared" si="62"/>
        <v>0.0655397142719324</v>
      </c>
    </row>
    <row r="537" spans="1:12" ht="11.25">
      <c r="A537" s="197"/>
      <c r="B537" s="204"/>
      <c r="C537" s="13">
        <v>4260</v>
      </c>
      <c r="D537" s="13" t="s">
        <v>15</v>
      </c>
      <c r="E537" s="82">
        <v>12571.04</v>
      </c>
      <c r="F537" s="96">
        <v>73</v>
      </c>
      <c r="G537" s="82">
        <v>21978.53</v>
      </c>
      <c r="H537" s="82">
        <v>21978.53</v>
      </c>
      <c r="I537" s="82">
        <v>14067.66</v>
      </c>
      <c r="J537" s="95">
        <f t="shared" si="56"/>
        <v>64.00637349267672</v>
      </c>
      <c r="K537" s="47">
        <f t="shared" si="58"/>
        <v>111.90529980017563</v>
      </c>
      <c r="L537" s="156">
        <f t="shared" si="62"/>
        <v>0.049899653939309736</v>
      </c>
    </row>
    <row r="538" spans="1:12" ht="22.5">
      <c r="A538" s="197"/>
      <c r="B538" s="204"/>
      <c r="C538" s="13">
        <v>4270</v>
      </c>
      <c r="D538" s="13" t="s">
        <v>17</v>
      </c>
      <c r="E538" s="82">
        <v>460</v>
      </c>
      <c r="F538" s="96">
        <v>10</v>
      </c>
      <c r="G538" s="82">
        <v>7499.36</v>
      </c>
      <c r="H538" s="82">
        <v>3029.72</v>
      </c>
      <c r="I538" s="82">
        <v>3029.72</v>
      </c>
      <c r="J538" s="95">
        <f t="shared" si="56"/>
        <v>100</v>
      </c>
      <c r="K538" s="47">
        <f t="shared" si="58"/>
        <v>658.6347826086956</v>
      </c>
      <c r="L538" s="156">
        <f t="shared" si="62"/>
        <v>0.010746775194524568</v>
      </c>
    </row>
    <row r="539" spans="1:12" ht="22.5">
      <c r="A539" s="197"/>
      <c r="B539" s="204"/>
      <c r="C539" s="13">
        <v>4280</v>
      </c>
      <c r="D539" s="13" t="s">
        <v>70</v>
      </c>
      <c r="E539" s="82">
        <v>228</v>
      </c>
      <c r="F539" s="96">
        <v>100</v>
      </c>
      <c r="G539" s="82">
        <v>300</v>
      </c>
      <c r="H539" s="82">
        <v>90</v>
      </c>
      <c r="I539" s="82">
        <v>90</v>
      </c>
      <c r="J539" s="96">
        <f t="shared" si="56"/>
        <v>100</v>
      </c>
      <c r="K539" s="47">
        <f t="shared" si="58"/>
        <v>39.473684210526315</v>
      </c>
      <c r="L539" s="156">
        <f t="shared" si="62"/>
        <v>0.0003192406451775118</v>
      </c>
    </row>
    <row r="540" spans="1:12" ht="11.25">
      <c r="A540" s="197"/>
      <c r="B540" s="204"/>
      <c r="C540" s="13">
        <v>4300</v>
      </c>
      <c r="D540" s="13" t="s">
        <v>107</v>
      </c>
      <c r="E540" s="82">
        <v>17499.34</v>
      </c>
      <c r="F540" s="96">
        <v>90</v>
      </c>
      <c r="G540" s="82">
        <v>27261.87</v>
      </c>
      <c r="H540" s="82">
        <v>27261.87</v>
      </c>
      <c r="I540" s="82">
        <v>18971.02</v>
      </c>
      <c r="J540" s="96">
        <f t="shared" si="56"/>
        <v>69.58810969313551</v>
      </c>
      <c r="K540" s="47">
        <f t="shared" si="58"/>
        <v>108.40991717401913</v>
      </c>
      <c r="L540" s="156">
        <f t="shared" si="62"/>
        <v>0.06729245182750535</v>
      </c>
    </row>
    <row r="541" spans="1:12" ht="42.75" customHeight="1">
      <c r="A541" s="197"/>
      <c r="B541" s="204"/>
      <c r="C541" s="13">
        <v>4360</v>
      </c>
      <c r="D541" s="13" t="s">
        <v>252</v>
      </c>
      <c r="E541" s="82">
        <v>2402.3</v>
      </c>
      <c r="F541" s="96">
        <v>67</v>
      </c>
      <c r="G541" s="82">
        <v>3666.29</v>
      </c>
      <c r="H541" s="82">
        <v>2416.62</v>
      </c>
      <c r="I541" s="82">
        <v>2286.6</v>
      </c>
      <c r="J541" s="96">
        <f t="shared" si="56"/>
        <v>94.61975817464061</v>
      </c>
      <c r="K541" s="47">
        <f t="shared" si="58"/>
        <v>95.18378220871664</v>
      </c>
      <c r="L541" s="155">
        <f t="shared" si="62"/>
        <v>0.008110840658476651</v>
      </c>
    </row>
    <row r="542" spans="1:12" ht="44.25" customHeight="1">
      <c r="A542" s="197"/>
      <c r="B542" s="204"/>
      <c r="C542" s="13">
        <v>4390</v>
      </c>
      <c r="D542" s="13" t="s">
        <v>271</v>
      </c>
      <c r="E542" s="82"/>
      <c r="F542" s="96"/>
      <c r="G542" s="82">
        <v>20.34</v>
      </c>
      <c r="H542" s="82"/>
      <c r="I542" s="82"/>
      <c r="J542" s="96"/>
      <c r="K542" s="47"/>
      <c r="L542" s="155"/>
    </row>
    <row r="543" spans="1:12" ht="33" customHeight="1">
      <c r="A543" s="197"/>
      <c r="B543" s="204"/>
      <c r="C543" s="13">
        <v>4400</v>
      </c>
      <c r="D543" s="13" t="s">
        <v>142</v>
      </c>
      <c r="E543" s="82">
        <v>8827.44</v>
      </c>
      <c r="F543" s="96">
        <v>100</v>
      </c>
      <c r="G543" s="82">
        <v>8213.29</v>
      </c>
      <c r="H543" s="82">
        <v>8827.44</v>
      </c>
      <c r="I543" s="82">
        <v>8827.44</v>
      </c>
      <c r="J543" s="96">
        <f t="shared" si="56"/>
        <v>100</v>
      </c>
      <c r="K543" s="47">
        <f t="shared" si="58"/>
        <v>100</v>
      </c>
      <c r="L543" s="155"/>
    </row>
    <row r="544" spans="1:12" ht="22.5">
      <c r="A544" s="197"/>
      <c r="B544" s="204"/>
      <c r="C544" s="13">
        <v>4410</v>
      </c>
      <c r="D544" s="13" t="s">
        <v>64</v>
      </c>
      <c r="E544" s="82">
        <v>1143.03</v>
      </c>
      <c r="F544" s="96">
        <v>98</v>
      </c>
      <c r="G544" s="82">
        <v>1006.83</v>
      </c>
      <c r="H544" s="82">
        <v>236.76</v>
      </c>
      <c r="I544" s="82">
        <v>236.76</v>
      </c>
      <c r="J544" s="95">
        <f t="shared" si="56"/>
        <v>100</v>
      </c>
      <c r="K544" s="47">
        <f t="shared" si="58"/>
        <v>20.713367103225636</v>
      </c>
      <c r="L544" s="155"/>
    </row>
    <row r="545" spans="1:12" ht="22.5" customHeight="1">
      <c r="A545" s="197"/>
      <c r="B545" s="204"/>
      <c r="C545" s="13">
        <v>4420</v>
      </c>
      <c r="D545" s="13" t="s">
        <v>65</v>
      </c>
      <c r="E545" s="82"/>
      <c r="F545" s="96"/>
      <c r="G545" s="82">
        <v>103.73</v>
      </c>
      <c r="H545" s="82"/>
      <c r="I545" s="82"/>
      <c r="J545" s="95"/>
      <c r="K545" s="47"/>
      <c r="L545" s="155"/>
    </row>
    <row r="546" spans="1:12" ht="13.5" customHeight="1">
      <c r="A546" s="197"/>
      <c r="B546" s="204"/>
      <c r="C546" s="13">
        <v>4430</v>
      </c>
      <c r="D546" s="13" t="s">
        <v>33</v>
      </c>
      <c r="E546" s="82">
        <v>1865</v>
      </c>
      <c r="F546" s="96">
        <v>100</v>
      </c>
      <c r="G546" s="82">
        <v>3675.44</v>
      </c>
      <c r="H546" s="82">
        <v>1705</v>
      </c>
      <c r="I546" s="82">
        <v>1525</v>
      </c>
      <c r="J546" s="95">
        <f t="shared" si="56"/>
        <v>89.44281524926686</v>
      </c>
      <c r="K546" s="47">
        <f aca="true" t="shared" si="63" ref="K546:K587">(I546/E546)*100</f>
        <v>81.76943699731903</v>
      </c>
      <c r="L546" s="155"/>
    </row>
    <row r="547" spans="1:12" ht="11.25">
      <c r="A547" s="197"/>
      <c r="B547" s="204"/>
      <c r="C547" s="13">
        <v>4440</v>
      </c>
      <c r="D547" s="13" t="s">
        <v>116</v>
      </c>
      <c r="E547" s="82">
        <v>11377.41</v>
      </c>
      <c r="F547" s="96">
        <v>96</v>
      </c>
      <c r="G547" s="82">
        <v>12617.92</v>
      </c>
      <c r="H547" s="82">
        <v>11759.78</v>
      </c>
      <c r="I547" s="82">
        <v>11759.78</v>
      </c>
      <c r="J547" s="96">
        <f t="shared" si="56"/>
        <v>100</v>
      </c>
      <c r="K547" s="47">
        <f t="shared" si="63"/>
        <v>103.3607824627925</v>
      </c>
      <c r="L547" s="155"/>
    </row>
    <row r="548" spans="1:12" ht="45">
      <c r="A548" s="197"/>
      <c r="B548" s="204"/>
      <c r="C548" s="13">
        <v>4520</v>
      </c>
      <c r="D548" s="13" t="s">
        <v>44</v>
      </c>
      <c r="E548" s="82">
        <v>1404</v>
      </c>
      <c r="F548" s="96">
        <v>100</v>
      </c>
      <c r="G548" s="82">
        <v>1460.41</v>
      </c>
      <c r="H548" s="82">
        <v>1819</v>
      </c>
      <c r="I548" s="82">
        <v>1819</v>
      </c>
      <c r="J548" s="96">
        <f t="shared" si="56"/>
        <v>100</v>
      </c>
      <c r="K548" s="47">
        <f t="shared" si="63"/>
        <v>129.55840455840456</v>
      </c>
      <c r="L548" s="155"/>
    </row>
    <row r="549" spans="1:12" ht="33" customHeight="1">
      <c r="A549" s="197"/>
      <c r="B549" s="204"/>
      <c r="C549" s="13">
        <v>4610</v>
      </c>
      <c r="D549" s="13" t="s">
        <v>176</v>
      </c>
      <c r="E549" s="82"/>
      <c r="F549" s="96"/>
      <c r="G549" s="82">
        <v>10.17</v>
      </c>
      <c r="H549" s="82">
        <v>10.17</v>
      </c>
      <c r="I549" s="82"/>
      <c r="J549" s="96">
        <f t="shared" si="56"/>
        <v>0</v>
      </c>
      <c r="K549" s="47"/>
      <c r="L549" s="155"/>
    </row>
    <row r="550" spans="1:12" ht="43.5" customHeight="1">
      <c r="A550" s="197"/>
      <c r="B550" s="204"/>
      <c r="C550" s="13">
        <v>4700</v>
      </c>
      <c r="D550" s="13" t="s">
        <v>270</v>
      </c>
      <c r="E550" s="82">
        <v>7553.87</v>
      </c>
      <c r="F550" s="96">
        <v>95</v>
      </c>
      <c r="G550" s="82">
        <v>8118.71</v>
      </c>
      <c r="H550" s="82">
        <v>7217.74</v>
      </c>
      <c r="I550" s="82">
        <v>7217.74</v>
      </c>
      <c r="J550" s="96">
        <f t="shared" si="56"/>
        <v>100</v>
      </c>
      <c r="K550" s="47">
        <f t="shared" si="63"/>
        <v>95.55022789642923</v>
      </c>
      <c r="L550" s="155"/>
    </row>
    <row r="551" spans="1:12" ht="11.25">
      <c r="A551" s="197"/>
      <c r="B551" s="203">
        <v>85228</v>
      </c>
      <c r="C551" s="2"/>
      <c r="D551" s="2" t="s">
        <v>122</v>
      </c>
      <c r="E551" s="89">
        <f>SUM(E552:E564)</f>
        <v>194055.93</v>
      </c>
      <c r="F551" s="92">
        <v>98</v>
      </c>
      <c r="G551" s="89">
        <f>SUM(G552:G564)</f>
        <v>162499.61000000002</v>
      </c>
      <c r="H551" s="89">
        <f>SUM(H552:H564)</f>
        <v>160764.51</v>
      </c>
      <c r="I551" s="89">
        <f>SUM(I552:I564)</f>
        <v>157162.59</v>
      </c>
      <c r="J551" s="94">
        <f t="shared" si="56"/>
        <v>97.75950550280032</v>
      </c>
      <c r="K551" s="3">
        <f t="shared" si="63"/>
        <v>80.98829548780087</v>
      </c>
      <c r="L551" s="155">
        <f>(I551/$I$732)*100</f>
        <v>0.5574742958818752</v>
      </c>
    </row>
    <row r="552" spans="1:12" ht="31.5" customHeight="1">
      <c r="A552" s="197"/>
      <c r="B552" s="204"/>
      <c r="C552" s="13">
        <v>3020</v>
      </c>
      <c r="D552" s="13" t="s">
        <v>269</v>
      </c>
      <c r="E552" s="82">
        <v>2214.84</v>
      </c>
      <c r="F552" s="96">
        <v>89</v>
      </c>
      <c r="G552" s="82">
        <v>2830</v>
      </c>
      <c r="H552" s="82">
        <v>2387.93</v>
      </c>
      <c r="I552" s="82">
        <v>2387.93</v>
      </c>
      <c r="J552" s="95">
        <f t="shared" si="56"/>
        <v>100</v>
      </c>
      <c r="K552" s="47">
        <f t="shared" si="63"/>
        <v>107.815011468097</v>
      </c>
      <c r="L552" s="168">
        <f>(I552/$I$732)*100</f>
        <v>0.008470270153763731</v>
      </c>
    </row>
    <row r="553" spans="1:12" ht="23.25" customHeight="1">
      <c r="A553" s="197"/>
      <c r="B553" s="204"/>
      <c r="C553" s="13">
        <v>3030</v>
      </c>
      <c r="D553" s="13" t="s">
        <v>63</v>
      </c>
      <c r="E553" s="82"/>
      <c r="F553" s="96"/>
      <c r="G553" s="82">
        <v>1640.42</v>
      </c>
      <c r="H553" s="82">
        <v>1640.42</v>
      </c>
      <c r="I553" s="82">
        <v>1227.79</v>
      </c>
      <c r="J553" s="95">
        <f t="shared" si="56"/>
        <v>74.84607600492556</v>
      </c>
      <c r="K553" s="47"/>
      <c r="L553" s="168"/>
    </row>
    <row r="554" spans="1:12" ht="22.5">
      <c r="A554" s="197"/>
      <c r="B554" s="204"/>
      <c r="C554" s="13">
        <v>4010</v>
      </c>
      <c r="D554" s="13" t="s">
        <v>248</v>
      </c>
      <c r="E554" s="82">
        <v>131796.43</v>
      </c>
      <c r="F554" s="96">
        <v>100</v>
      </c>
      <c r="G554" s="82">
        <v>99995.49</v>
      </c>
      <c r="H554" s="82">
        <v>94046.79</v>
      </c>
      <c r="I554" s="82">
        <v>92049.81</v>
      </c>
      <c r="J554" s="95">
        <f>(I554/H554)*100</f>
        <v>97.87661014267472</v>
      </c>
      <c r="K554" s="47">
        <f t="shared" si="63"/>
        <v>69.84241530669685</v>
      </c>
      <c r="L554" s="168">
        <f>(I554/$I$732)*100</f>
        <v>0.32651156369852646</v>
      </c>
    </row>
    <row r="555" spans="1:12" ht="22.5" customHeight="1">
      <c r="A555" s="197"/>
      <c r="B555" s="204"/>
      <c r="C555" s="13">
        <v>4040</v>
      </c>
      <c r="D555" s="13" t="s">
        <v>266</v>
      </c>
      <c r="E555" s="82">
        <v>7982.28</v>
      </c>
      <c r="F555" s="96">
        <v>100</v>
      </c>
      <c r="G555" s="82">
        <v>7679.05</v>
      </c>
      <c r="H555" s="82">
        <v>7668.57</v>
      </c>
      <c r="I555" s="82">
        <v>7668.57</v>
      </c>
      <c r="J555" s="96">
        <f>(I555/H555)*100</f>
        <v>100</v>
      </c>
      <c r="K555" s="47">
        <f t="shared" si="63"/>
        <v>96.06991987251763</v>
      </c>
      <c r="L555" s="168">
        <f>(I555/$I$732)*100</f>
        <v>0.027201324826543468</v>
      </c>
    </row>
    <row r="556" spans="1:12" ht="11.25">
      <c r="A556" s="197"/>
      <c r="B556" s="204"/>
      <c r="C556" s="13">
        <v>4110</v>
      </c>
      <c r="D556" s="13" t="s">
        <v>114</v>
      </c>
      <c r="E556" s="82">
        <v>21043.59</v>
      </c>
      <c r="F556" s="96">
        <v>100</v>
      </c>
      <c r="G556" s="82">
        <v>18800</v>
      </c>
      <c r="H556" s="82">
        <v>20863.55</v>
      </c>
      <c r="I556" s="82">
        <v>20673.31</v>
      </c>
      <c r="J556" s="95">
        <f>(I556/H556)*100</f>
        <v>99.08817051748146</v>
      </c>
      <c r="K556" s="47">
        <f t="shared" si="63"/>
        <v>98.24041430193233</v>
      </c>
      <c r="L556" s="168">
        <f>(I556/$I$732)*100</f>
        <v>0.0733306758039412</v>
      </c>
    </row>
    <row r="557" spans="1:12" ht="22.5">
      <c r="A557" s="197"/>
      <c r="B557" s="204"/>
      <c r="C557" s="13">
        <v>4120</v>
      </c>
      <c r="D557" s="13" t="s">
        <v>67</v>
      </c>
      <c r="E557" s="82">
        <v>1006.37</v>
      </c>
      <c r="F557" s="96">
        <v>100</v>
      </c>
      <c r="G557" s="82">
        <v>2638</v>
      </c>
      <c r="H557" s="82">
        <v>1851.97</v>
      </c>
      <c r="I557" s="82">
        <v>1851.97</v>
      </c>
      <c r="J557" s="95">
        <f>(I557/H557)*100</f>
        <v>100</v>
      </c>
      <c r="K557" s="47">
        <f t="shared" si="63"/>
        <v>184.0247622643759</v>
      </c>
      <c r="L557" s="168">
        <f>(I557/$I$732)*100</f>
        <v>0.006569156640548851</v>
      </c>
    </row>
    <row r="558" spans="1:12" ht="18.75" customHeight="1">
      <c r="A558" s="197"/>
      <c r="B558" s="204"/>
      <c r="C558" s="13">
        <v>4170</v>
      </c>
      <c r="D558" s="13" t="s">
        <v>30</v>
      </c>
      <c r="E558" s="82">
        <v>22172.23</v>
      </c>
      <c r="F558" s="96">
        <v>90</v>
      </c>
      <c r="G558" s="82">
        <v>19170.24</v>
      </c>
      <c r="H558" s="82">
        <v>22241.24</v>
      </c>
      <c r="I558" s="82">
        <v>21748.71</v>
      </c>
      <c r="J558" s="95">
        <f aca="true" t="shared" si="64" ref="J558:J576">(I558/H558)*100</f>
        <v>97.78551016040471</v>
      </c>
      <c r="K558" s="47">
        <f t="shared" si="63"/>
        <v>98.08986285998296</v>
      </c>
      <c r="L558" s="168">
        <f>(I558/$I$732)*100</f>
        <v>0.07714524680198448</v>
      </c>
    </row>
    <row r="559" spans="1:12" ht="20.25" customHeight="1">
      <c r="A559" s="197"/>
      <c r="B559" s="204"/>
      <c r="C559" s="13">
        <v>4210</v>
      </c>
      <c r="D559" s="13" t="s">
        <v>14</v>
      </c>
      <c r="E559" s="82">
        <v>599</v>
      </c>
      <c r="F559" s="96">
        <v>100</v>
      </c>
      <c r="G559" s="82">
        <v>458.67</v>
      </c>
      <c r="H559" s="82">
        <v>322.41</v>
      </c>
      <c r="I559" s="82"/>
      <c r="J559" s="95">
        <f t="shared" si="64"/>
        <v>0</v>
      </c>
      <c r="K559" s="47">
        <f t="shared" si="63"/>
        <v>0</v>
      </c>
      <c r="L559" s="168"/>
    </row>
    <row r="560" spans="1:12" ht="20.25" customHeight="1">
      <c r="A560" s="197"/>
      <c r="B560" s="204"/>
      <c r="C560" s="13">
        <v>4280</v>
      </c>
      <c r="D560" s="13" t="s">
        <v>70</v>
      </c>
      <c r="E560" s="82">
        <v>146</v>
      </c>
      <c r="F560" s="96">
        <v>61</v>
      </c>
      <c r="G560" s="82">
        <v>60</v>
      </c>
      <c r="H560" s="82">
        <v>60</v>
      </c>
      <c r="I560" s="82">
        <v>60</v>
      </c>
      <c r="J560" s="95">
        <f t="shared" si="64"/>
        <v>100</v>
      </c>
      <c r="K560" s="47">
        <f t="shared" si="63"/>
        <v>41.0958904109589</v>
      </c>
      <c r="L560" s="168"/>
    </row>
    <row r="561" spans="1:12" ht="18.75" customHeight="1">
      <c r="A561" s="197"/>
      <c r="B561" s="204"/>
      <c r="C561" s="13">
        <v>4300</v>
      </c>
      <c r="D561" s="13" t="s">
        <v>19</v>
      </c>
      <c r="E561" s="82">
        <v>183.68</v>
      </c>
      <c r="F561" s="96">
        <v>100</v>
      </c>
      <c r="G561" s="82">
        <v>187.13</v>
      </c>
      <c r="H561" s="82">
        <v>187.13</v>
      </c>
      <c r="I561" s="82"/>
      <c r="J561" s="95">
        <f t="shared" si="64"/>
        <v>0</v>
      </c>
      <c r="K561" s="47">
        <f t="shared" si="63"/>
        <v>0</v>
      </c>
      <c r="L561" s="168"/>
    </row>
    <row r="562" spans="1:12" ht="22.5" customHeight="1">
      <c r="A562" s="197"/>
      <c r="B562" s="204"/>
      <c r="C562" s="13">
        <v>4410</v>
      </c>
      <c r="D562" s="13" t="s">
        <v>64</v>
      </c>
      <c r="E562" s="82">
        <v>1471.32</v>
      </c>
      <c r="F562" s="96">
        <v>74</v>
      </c>
      <c r="G562" s="82">
        <v>3500</v>
      </c>
      <c r="H562" s="82">
        <v>3742.54</v>
      </c>
      <c r="I562" s="82">
        <v>3742.54</v>
      </c>
      <c r="J562" s="95">
        <f t="shared" si="64"/>
        <v>100</v>
      </c>
      <c r="K562" s="47">
        <f t="shared" si="63"/>
        <v>254.36614740505124</v>
      </c>
      <c r="L562" s="168">
        <f>(I562/$I$732)*100</f>
        <v>0.013275232046696056</v>
      </c>
    </row>
    <row r="563" spans="1:12" ht="11.25">
      <c r="A563" s="197"/>
      <c r="B563" s="204"/>
      <c r="C563" s="13">
        <v>4440</v>
      </c>
      <c r="D563" s="13" t="s">
        <v>116</v>
      </c>
      <c r="E563" s="82">
        <v>5390.19</v>
      </c>
      <c r="F563" s="96">
        <v>100</v>
      </c>
      <c r="G563" s="82">
        <v>5420.61</v>
      </c>
      <c r="H563" s="82">
        <v>5651.96</v>
      </c>
      <c r="I563" s="82">
        <v>5651.96</v>
      </c>
      <c r="J563" s="95">
        <f t="shared" si="64"/>
        <v>100</v>
      </c>
      <c r="K563" s="47">
        <f t="shared" si="63"/>
        <v>104.85641507998791</v>
      </c>
      <c r="L563" s="168">
        <f>(I563/$I$732)*100</f>
        <v>0.020048170632416554</v>
      </c>
    </row>
    <row r="564" spans="1:12" ht="45" customHeight="1">
      <c r="A564" s="197"/>
      <c r="B564" s="211"/>
      <c r="C564" s="13">
        <v>4700</v>
      </c>
      <c r="D564" s="13" t="s">
        <v>270</v>
      </c>
      <c r="E564" s="82">
        <v>50</v>
      </c>
      <c r="F564" s="96">
        <v>14</v>
      </c>
      <c r="G564" s="82">
        <v>120</v>
      </c>
      <c r="H564" s="82">
        <v>100</v>
      </c>
      <c r="I564" s="82">
        <v>100</v>
      </c>
      <c r="J564" s="96">
        <f t="shared" si="64"/>
        <v>100</v>
      </c>
      <c r="K564" s="47">
        <f t="shared" si="63"/>
        <v>200</v>
      </c>
      <c r="L564" s="168">
        <f>(I564/$I$732)*100</f>
        <v>0.00035471182797501316</v>
      </c>
    </row>
    <row r="565" spans="1:12" ht="21">
      <c r="A565" s="197"/>
      <c r="B565" s="205">
        <v>85232</v>
      </c>
      <c r="C565" s="2"/>
      <c r="D565" s="2" t="s">
        <v>123</v>
      </c>
      <c r="E565" s="89">
        <f>SUM(E566:E579)</f>
        <v>18316.51</v>
      </c>
      <c r="F565" s="92">
        <v>83</v>
      </c>
      <c r="G565" s="89">
        <f>SUM(G566:G579)</f>
        <v>24497.670000000006</v>
      </c>
      <c r="H565" s="89">
        <f>SUM(H566:H579)</f>
        <v>22425.580000000005</v>
      </c>
      <c r="I565" s="89">
        <f>SUM(I566:I579)</f>
        <v>20964.35</v>
      </c>
      <c r="J565" s="94">
        <f t="shared" si="64"/>
        <v>93.48409271911805</v>
      </c>
      <c r="K565" s="3">
        <f t="shared" si="63"/>
        <v>114.4560290142609</v>
      </c>
      <c r="L565" s="146">
        <f>(I565/$I$732)*100</f>
        <v>0.07436302910807967</v>
      </c>
    </row>
    <row r="566" spans="1:12" ht="33" customHeight="1">
      <c r="A566" s="197"/>
      <c r="B566" s="205"/>
      <c r="C566" s="13">
        <v>3020</v>
      </c>
      <c r="D566" s="13" t="s">
        <v>269</v>
      </c>
      <c r="E566" s="82">
        <v>70.23</v>
      </c>
      <c r="F566" s="96">
        <v>50</v>
      </c>
      <c r="G566" s="82">
        <v>570</v>
      </c>
      <c r="H566" s="82">
        <v>117.42</v>
      </c>
      <c r="I566" s="82">
        <v>117.42</v>
      </c>
      <c r="J566" s="95">
        <f t="shared" si="64"/>
        <v>100</v>
      </c>
      <c r="K566" s="47">
        <f t="shared" si="63"/>
        <v>167.19350704826996</v>
      </c>
      <c r="L566" s="34"/>
    </row>
    <row r="567" spans="1:12" ht="20.25" customHeight="1">
      <c r="A567" s="197"/>
      <c r="B567" s="205"/>
      <c r="C567" s="13">
        <v>4010</v>
      </c>
      <c r="D567" s="13" t="s">
        <v>113</v>
      </c>
      <c r="E567" s="82">
        <v>7734.77</v>
      </c>
      <c r="F567" s="96">
        <v>85</v>
      </c>
      <c r="G567" s="82">
        <v>12051</v>
      </c>
      <c r="H567" s="82">
        <v>11371.25</v>
      </c>
      <c r="I567" s="82">
        <v>11290</v>
      </c>
      <c r="J567" s="95">
        <f t="shared" si="64"/>
        <v>99.2854787292514</v>
      </c>
      <c r="K567" s="47">
        <f t="shared" si="63"/>
        <v>145.96426267361537</v>
      </c>
      <c r="L567" s="34">
        <f>(I567/$I$732)*100</f>
        <v>0.04004696537837899</v>
      </c>
    </row>
    <row r="568" spans="1:12" ht="21.75" customHeight="1">
      <c r="A568" s="197"/>
      <c r="B568" s="205"/>
      <c r="C568" s="13">
        <v>4040</v>
      </c>
      <c r="D568" s="13" t="s">
        <v>266</v>
      </c>
      <c r="E568" s="82">
        <v>1363.66</v>
      </c>
      <c r="F568" s="96">
        <v>100</v>
      </c>
      <c r="G568" s="82">
        <v>795.18</v>
      </c>
      <c r="H568" s="82">
        <v>795.35</v>
      </c>
      <c r="I568" s="82">
        <v>795.35</v>
      </c>
      <c r="J568" s="95">
        <f t="shared" si="64"/>
        <v>100</v>
      </c>
      <c r="K568" s="47">
        <f t="shared" si="63"/>
        <v>58.324655705967764</v>
      </c>
      <c r="L568" s="34"/>
    </row>
    <row r="569" spans="1:12" ht="11.25">
      <c r="A569" s="197"/>
      <c r="B569" s="205"/>
      <c r="C569" s="13">
        <v>4110</v>
      </c>
      <c r="D569" s="13" t="s">
        <v>114</v>
      </c>
      <c r="E569" s="82">
        <v>1745.79</v>
      </c>
      <c r="F569" s="96">
        <v>83</v>
      </c>
      <c r="G569" s="82">
        <v>2243</v>
      </c>
      <c r="H569" s="82">
        <v>2126.34</v>
      </c>
      <c r="I569" s="82">
        <v>2089.89</v>
      </c>
      <c r="J569" s="96">
        <f t="shared" si="64"/>
        <v>98.28578684500125</v>
      </c>
      <c r="K569" s="47">
        <f t="shared" si="63"/>
        <v>119.71027443163267</v>
      </c>
      <c r="L569" s="34">
        <f>(I569/$I$732)*100</f>
        <v>0.007413087021667001</v>
      </c>
    </row>
    <row r="570" spans="1:12" ht="22.5">
      <c r="A570" s="197"/>
      <c r="B570" s="205"/>
      <c r="C570" s="13">
        <v>4120</v>
      </c>
      <c r="D570" s="13" t="s">
        <v>67</v>
      </c>
      <c r="E570" s="82">
        <v>567.05</v>
      </c>
      <c r="F570" s="96">
        <v>100</v>
      </c>
      <c r="G570" s="82">
        <v>315</v>
      </c>
      <c r="H570" s="82">
        <v>320</v>
      </c>
      <c r="I570" s="82">
        <v>314.42</v>
      </c>
      <c r="J570" s="95">
        <f t="shared" si="64"/>
        <v>98.25625</v>
      </c>
      <c r="K570" s="47">
        <f t="shared" si="63"/>
        <v>55.4483731593334</v>
      </c>
      <c r="L570" s="34"/>
    </row>
    <row r="571" spans="1:12" ht="21.75" customHeight="1">
      <c r="A571" s="197"/>
      <c r="B571" s="205"/>
      <c r="C571" s="13">
        <v>4210</v>
      </c>
      <c r="D571" s="13" t="s">
        <v>14</v>
      </c>
      <c r="E571" s="82">
        <v>174.43</v>
      </c>
      <c r="F571" s="96">
        <v>19</v>
      </c>
      <c r="G571" s="82">
        <v>953.95</v>
      </c>
      <c r="H571" s="82">
        <v>953.95</v>
      </c>
      <c r="I571" s="82">
        <v>426.29</v>
      </c>
      <c r="J571" s="95">
        <f t="shared" si="64"/>
        <v>44.68682845012842</v>
      </c>
      <c r="K571" s="47">
        <f t="shared" si="63"/>
        <v>244.3902998337442</v>
      </c>
      <c r="L571" s="34"/>
    </row>
    <row r="572" spans="1:12" ht="11.25">
      <c r="A572" s="197"/>
      <c r="B572" s="205"/>
      <c r="C572" s="13">
        <v>4260</v>
      </c>
      <c r="D572" s="13" t="s">
        <v>15</v>
      </c>
      <c r="E572" s="82">
        <v>3265.98</v>
      </c>
      <c r="F572" s="96">
        <v>97</v>
      </c>
      <c r="G572" s="82">
        <v>2995.07</v>
      </c>
      <c r="H572" s="82">
        <v>2995.07</v>
      </c>
      <c r="I572" s="82">
        <v>2719.39</v>
      </c>
      <c r="J572" s="95">
        <f t="shared" si="64"/>
        <v>90.79554067183737</v>
      </c>
      <c r="K572" s="47">
        <f t="shared" si="63"/>
        <v>83.26413511411582</v>
      </c>
      <c r="L572" s="34">
        <f>(I572/$I$732)*100</f>
        <v>0.00964599797876971</v>
      </c>
    </row>
    <row r="573" spans="1:12" ht="22.5">
      <c r="A573" s="197"/>
      <c r="B573" s="205"/>
      <c r="C573" s="13">
        <v>4280</v>
      </c>
      <c r="D573" s="13" t="s">
        <v>70</v>
      </c>
      <c r="E573" s="82">
        <v>80</v>
      </c>
      <c r="F573" s="96">
        <v>49</v>
      </c>
      <c r="G573" s="82">
        <v>165.77</v>
      </c>
      <c r="H573" s="82"/>
      <c r="I573" s="82"/>
      <c r="J573" s="95"/>
      <c r="K573" s="47">
        <f t="shared" si="63"/>
        <v>0</v>
      </c>
      <c r="L573" s="34"/>
    </row>
    <row r="574" spans="1:12" ht="21.75" customHeight="1">
      <c r="A574" s="197"/>
      <c r="B574" s="205"/>
      <c r="C574" s="13">
        <v>4300</v>
      </c>
      <c r="D574" s="13" t="s">
        <v>19</v>
      </c>
      <c r="E574" s="82">
        <v>142.63</v>
      </c>
      <c r="F574" s="96">
        <v>29</v>
      </c>
      <c r="G574" s="82">
        <v>525.79</v>
      </c>
      <c r="H574" s="82">
        <v>525.79</v>
      </c>
      <c r="I574" s="82">
        <v>152.69</v>
      </c>
      <c r="J574" s="95">
        <f t="shared" si="64"/>
        <v>29.040111070959888</v>
      </c>
      <c r="K574" s="47">
        <f t="shared" si="63"/>
        <v>107.05321461123185</v>
      </c>
      <c r="L574" s="34"/>
    </row>
    <row r="575" spans="1:12" ht="21.75" customHeight="1">
      <c r="A575" s="197"/>
      <c r="B575" s="205"/>
      <c r="C575" s="13">
        <v>4360</v>
      </c>
      <c r="D575" s="13" t="s">
        <v>302</v>
      </c>
      <c r="E575" s="82">
        <v>37.02</v>
      </c>
      <c r="F575" s="96">
        <v>11</v>
      </c>
      <c r="G575" s="82">
        <v>331.54</v>
      </c>
      <c r="H575" s="82">
        <v>17.07</v>
      </c>
      <c r="I575" s="82">
        <v>17.07</v>
      </c>
      <c r="J575" s="95">
        <f t="shared" si="64"/>
        <v>100</v>
      </c>
      <c r="K575" s="47">
        <f t="shared" si="63"/>
        <v>46.110210696920575</v>
      </c>
      <c r="L575" s="34"/>
    </row>
    <row r="576" spans="1:12" ht="33.75">
      <c r="A576" s="197"/>
      <c r="B576" s="205"/>
      <c r="C576" s="13">
        <v>4400</v>
      </c>
      <c r="D576" s="13" t="s">
        <v>142</v>
      </c>
      <c r="E576" s="82">
        <v>1895.4</v>
      </c>
      <c r="F576" s="96">
        <v>100</v>
      </c>
      <c r="G576" s="82">
        <v>1928.23</v>
      </c>
      <c r="H576" s="82">
        <v>1448.2</v>
      </c>
      <c r="I576" s="82">
        <v>1448.2</v>
      </c>
      <c r="J576" s="95">
        <f t="shared" si="64"/>
        <v>100</v>
      </c>
      <c r="K576" s="47">
        <f t="shared" si="63"/>
        <v>76.40603566529492</v>
      </c>
      <c r="L576" s="34"/>
    </row>
    <row r="577" spans="1:12" ht="22.5" customHeight="1">
      <c r="A577" s="197"/>
      <c r="B577" s="205"/>
      <c r="C577" s="13">
        <v>4410</v>
      </c>
      <c r="D577" s="13" t="s">
        <v>64</v>
      </c>
      <c r="E577" s="82">
        <v>216.2</v>
      </c>
      <c r="F577" s="96">
        <v>100</v>
      </c>
      <c r="G577" s="82">
        <v>208.49</v>
      </c>
      <c r="H577" s="82">
        <v>208.49</v>
      </c>
      <c r="I577" s="82">
        <v>128.6</v>
      </c>
      <c r="J577" s="95">
        <f aca="true" t="shared" si="65" ref="J577:J583">(I577/H577)*100</f>
        <v>61.68161542520024</v>
      </c>
      <c r="K577" s="47">
        <f t="shared" si="63"/>
        <v>59.481961147086025</v>
      </c>
      <c r="L577" s="34"/>
    </row>
    <row r="578" spans="1:12" ht="11.25" customHeight="1">
      <c r="A578" s="197"/>
      <c r="B578" s="205"/>
      <c r="C578" s="13">
        <v>4440</v>
      </c>
      <c r="D578" s="13" t="s">
        <v>116</v>
      </c>
      <c r="E578" s="82">
        <v>973.35</v>
      </c>
      <c r="F578" s="96">
        <v>94</v>
      </c>
      <c r="G578" s="82">
        <v>1058.7</v>
      </c>
      <c r="H578" s="82">
        <v>1093.93</v>
      </c>
      <c r="I578" s="82">
        <v>1093.93</v>
      </c>
      <c r="J578" s="96">
        <f t="shared" si="65"/>
        <v>100</v>
      </c>
      <c r="K578" s="47">
        <f t="shared" si="63"/>
        <v>112.38814403862949</v>
      </c>
      <c r="L578" s="34"/>
    </row>
    <row r="579" spans="1:12" ht="45" customHeight="1">
      <c r="A579" s="197"/>
      <c r="B579" s="205"/>
      <c r="C579" s="13">
        <v>4700</v>
      </c>
      <c r="D579" s="13" t="s">
        <v>270</v>
      </c>
      <c r="E579" s="82">
        <v>50</v>
      </c>
      <c r="F579" s="96">
        <v>14</v>
      </c>
      <c r="G579" s="82">
        <v>355.95</v>
      </c>
      <c r="H579" s="82">
        <v>452.72</v>
      </c>
      <c r="I579" s="82">
        <v>371.1</v>
      </c>
      <c r="J579" s="95">
        <f t="shared" si="65"/>
        <v>81.97119632443895</v>
      </c>
      <c r="K579" s="47">
        <f t="shared" si="63"/>
        <v>742.2</v>
      </c>
      <c r="L579" s="34"/>
    </row>
    <row r="580" spans="1:12" ht="27" customHeight="1">
      <c r="A580" s="197"/>
      <c r="B580" s="203">
        <v>85295</v>
      </c>
      <c r="C580" s="2"/>
      <c r="D580" s="2" t="s">
        <v>25</v>
      </c>
      <c r="E580" s="80">
        <f>SUM(E581:E592)</f>
        <v>264547</v>
      </c>
      <c r="F580" s="86">
        <v>98</v>
      </c>
      <c r="G580" s="80">
        <f>SUM(G581:G592)</f>
        <v>267239.22</v>
      </c>
      <c r="H580" s="80">
        <f>SUM(H581:H592)</f>
        <v>203912.24</v>
      </c>
      <c r="I580" s="80">
        <f>SUM(I581:I592)</f>
        <v>203874.52</v>
      </c>
      <c r="J580" s="94">
        <f t="shared" si="65"/>
        <v>99.98150184608829</v>
      </c>
      <c r="K580" s="3">
        <f t="shared" si="63"/>
        <v>77.06551954851123</v>
      </c>
      <c r="L580" s="155">
        <f>(I580/$I$732)*100</f>
        <v>0.7231670366672838</v>
      </c>
    </row>
    <row r="581" spans="1:12" ht="78.75">
      <c r="A581" s="197"/>
      <c r="B581" s="204"/>
      <c r="C581" s="13">
        <v>2820</v>
      </c>
      <c r="D581" s="13" t="s">
        <v>348</v>
      </c>
      <c r="E581" s="99"/>
      <c r="F581" s="42"/>
      <c r="G581" s="99"/>
      <c r="H581" s="99">
        <v>280</v>
      </c>
      <c r="I581" s="99">
        <v>280</v>
      </c>
      <c r="J581" s="22">
        <f t="shared" si="65"/>
        <v>100</v>
      </c>
      <c r="K581" s="47"/>
      <c r="L581" s="156"/>
    </row>
    <row r="582" spans="1:12" ht="90.75" customHeight="1">
      <c r="A582" s="197"/>
      <c r="B582" s="204"/>
      <c r="C582" s="13">
        <v>2830</v>
      </c>
      <c r="D582" s="13" t="s">
        <v>272</v>
      </c>
      <c r="E582" s="83">
        <v>3940</v>
      </c>
      <c r="F582" s="96">
        <v>93</v>
      </c>
      <c r="G582" s="83">
        <v>4290</v>
      </c>
      <c r="H582" s="83"/>
      <c r="I582" s="83"/>
      <c r="J582" s="95"/>
      <c r="K582" s="47">
        <f t="shared" si="63"/>
        <v>0</v>
      </c>
      <c r="L582" s="156"/>
    </row>
    <row r="583" spans="1:12" ht="12" customHeight="1">
      <c r="A583" s="197"/>
      <c r="B583" s="204"/>
      <c r="C583" s="13">
        <v>3110</v>
      </c>
      <c r="D583" s="13" t="s">
        <v>90</v>
      </c>
      <c r="E583" s="82">
        <v>260293.44</v>
      </c>
      <c r="F583" s="96">
        <v>99</v>
      </c>
      <c r="G583" s="82">
        <v>261866.22</v>
      </c>
      <c r="H583" s="82">
        <v>198802.24</v>
      </c>
      <c r="I583" s="82">
        <v>198767.84</v>
      </c>
      <c r="J583" s="95">
        <f t="shared" si="65"/>
        <v>99.98269637203283</v>
      </c>
      <c r="K583" s="47">
        <f t="shared" si="63"/>
        <v>76.3629847913186</v>
      </c>
      <c r="L583" s="156">
        <f>(I583/$I$732)*100</f>
        <v>0.7050530386904494</v>
      </c>
    </row>
    <row r="584" spans="1:12" ht="21" customHeight="1">
      <c r="A584" s="197"/>
      <c r="B584" s="204"/>
      <c r="C584" s="13">
        <v>4010</v>
      </c>
      <c r="D584" s="13" t="s">
        <v>59</v>
      </c>
      <c r="E584" s="82"/>
      <c r="F584" s="96"/>
      <c r="G584" s="82">
        <v>354</v>
      </c>
      <c r="H584" s="82"/>
      <c r="I584" s="82"/>
      <c r="J584" s="95"/>
      <c r="K584" s="47"/>
      <c r="L584" s="156"/>
    </row>
    <row r="585" spans="1:12" ht="11.25" customHeight="1">
      <c r="A585" s="197"/>
      <c r="B585" s="204"/>
      <c r="C585" s="13">
        <v>4110</v>
      </c>
      <c r="D585" s="13" t="s">
        <v>114</v>
      </c>
      <c r="E585" s="82"/>
      <c r="F585" s="96"/>
      <c r="G585" s="82">
        <v>62</v>
      </c>
      <c r="H585" s="82"/>
      <c r="I585" s="82"/>
      <c r="J585" s="95"/>
      <c r="K585" s="47"/>
      <c r="L585" s="156"/>
    </row>
    <row r="586" spans="1:12" ht="21" customHeight="1">
      <c r="A586" s="197"/>
      <c r="B586" s="204"/>
      <c r="C586" s="13">
        <v>4120</v>
      </c>
      <c r="D586" s="13" t="s">
        <v>67</v>
      </c>
      <c r="E586" s="82"/>
      <c r="F586" s="96"/>
      <c r="G586" s="82">
        <v>9</v>
      </c>
      <c r="H586" s="82"/>
      <c r="I586" s="82"/>
      <c r="J586" s="95"/>
      <c r="K586" s="47"/>
      <c r="L586" s="156"/>
    </row>
    <row r="587" spans="1:12" ht="22.5" customHeight="1">
      <c r="A587" s="197"/>
      <c r="B587" s="214"/>
      <c r="C587" s="13">
        <v>4210</v>
      </c>
      <c r="D587" s="13" t="s">
        <v>14</v>
      </c>
      <c r="E587" s="82">
        <v>9.83</v>
      </c>
      <c r="F587" s="96">
        <v>5</v>
      </c>
      <c r="G587" s="82">
        <v>200</v>
      </c>
      <c r="H587" s="82">
        <v>15</v>
      </c>
      <c r="I587" s="82">
        <v>12.18</v>
      </c>
      <c r="J587" s="95">
        <f>(I587/H587)*100</f>
        <v>81.19999999999999</v>
      </c>
      <c r="K587" s="47">
        <f t="shared" si="63"/>
        <v>123.90640895218719</v>
      </c>
      <c r="L587" s="156"/>
    </row>
    <row r="588" spans="1:12" ht="22.5" customHeight="1">
      <c r="A588" s="197"/>
      <c r="B588" s="214"/>
      <c r="C588" s="13">
        <v>4260</v>
      </c>
      <c r="D588" s="13" t="s">
        <v>15</v>
      </c>
      <c r="E588" s="82"/>
      <c r="F588" s="96"/>
      <c r="G588" s="82"/>
      <c r="H588" s="82">
        <v>123</v>
      </c>
      <c r="I588" s="82">
        <v>123</v>
      </c>
      <c r="J588" s="95"/>
      <c r="K588" s="47"/>
      <c r="L588" s="156"/>
    </row>
    <row r="589" spans="1:12" ht="21.75" customHeight="1">
      <c r="A589" s="197"/>
      <c r="B589" s="214"/>
      <c r="C589" s="13">
        <v>4300</v>
      </c>
      <c r="D589" s="13" t="s">
        <v>19</v>
      </c>
      <c r="E589" s="82"/>
      <c r="F589" s="96"/>
      <c r="G589" s="82">
        <v>110</v>
      </c>
      <c r="H589" s="82"/>
      <c r="I589" s="82"/>
      <c r="J589" s="95"/>
      <c r="K589" s="47"/>
      <c r="L589" s="156"/>
    </row>
    <row r="590" spans="1:12" ht="33" customHeight="1">
      <c r="A590" s="198"/>
      <c r="B590" s="212"/>
      <c r="C590" s="13">
        <v>4360</v>
      </c>
      <c r="D590" s="13" t="s">
        <v>302</v>
      </c>
      <c r="E590" s="82"/>
      <c r="F590" s="96"/>
      <c r="G590" s="82">
        <v>9</v>
      </c>
      <c r="H590" s="82">
        <v>2</v>
      </c>
      <c r="I590" s="82">
        <v>1.5</v>
      </c>
      <c r="J590" s="95"/>
      <c r="K590" s="47"/>
      <c r="L590" s="156"/>
    </row>
    <row r="591" spans="1:12" ht="67.5">
      <c r="A591" s="198"/>
      <c r="B591" s="212"/>
      <c r="C591" s="13">
        <v>4400</v>
      </c>
      <c r="D591" s="13" t="s">
        <v>356</v>
      </c>
      <c r="E591" s="82"/>
      <c r="F591" s="96"/>
      <c r="G591" s="82"/>
      <c r="H591" s="82">
        <v>4690</v>
      </c>
      <c r="I591" s="82">
        <v>4690</v>
      </c>
      <c r="J591" s="95"/>
      <c r="K591" s="47"/>
      <c r="L591" s="156"/>
    </row>
    <row r="592" spans="1:12" ht="45">
      <c r="A592" s="199"/>
      <c r="B592" s="213"/>
      <c r="C592" s="13">
        <v>4700</v>
      </c>
      <c r="D592" s="13" t="s">
        <v>270</v>
      </c>
      <c r="E592" s="82">
        <v>303.73</v>
      </c>
      <c r="F592" s="96">
        <v>90</v>
      </c>
      <c r="G592" s="82">
        <v>339</v>
      </c>
      <c r="H592" s="82"/>
      <c r="I592" s="82"/>
      <c r="J592" s="95"/>
      <c r="K592" s="47"/>
      <c r="L592" s="156"/>
    </row>
    <row r="593" spans="1:12" ht="30.75" customHeight="1">
      <c r="A593" s="200">
        <v>854</v>
      </c>
      <c r="B593" s="44"/>
      <c r="C593" s="44"/>
      <c r="D593" s="8" t="s">
        <v>292</v>
      </c>
      <c r="E593" s="80">
        <f>E594+E601</f>
        <v>431655.3</v>
      </c>
      <c r="F593" s="86">
        <v>95</v>
      </c>
      <c r="G593" s="80">
        <f>G594+G601</f>
        <v>201420</v>
      </c>
      <c r="H593" s="80">
        <f>H594+H601</f>
        <v>387779</v>
      </c>
      <c r="I593" s="80">
        <f>I594+I601</f>
        <v>372067.53</v>
      </c>
      <c r="J593" s="81">
        <f aca="true" t="shared" si="66" ref="J593:J603">(I593/H593)*100</f>
        <v>95.9483442888862</v>
      </c>
      <c r="K593" s="3">
        <f aca="true" t="shared" si="67" ref="K593:K657">(I593/E593)*100</f>
        <v>86.19551989747376</v>
      </c>
      <c r="L593" s="155">
        <f aca="true" t="shared" si="68" ref="L593:L603">(I593/$I$732)*100</f>
        <v>1.3197675369644806</v>
      </c>
    </row>
    <row r="594" spans="1:12" ht="14.25" customHeight="1">
      <c r="A594" s="206"/>
      <c r="B594" s="200">
        <v>85401</v>
      </c>
      <c r="C594" s="44"/>
      <c r="D594" s="85" t="s">
        <v>125</v>
      </c>
      <c r="E594" s="80">
        <f>E595+E596+E598+E597+E599+E600</f>
        <v>211024.00999999998</v>
      </c>
      <c r="F594" s="86">
        <v>98</v>
      </c>
      <c r="G594" s="80">
        <f>G595+G596+G598+G597+G599+G600</f>
        <v>176420</v>
      </c>
      <c r="H594" s="80">
        <f>H595+H596+H598+H597+H599+H600</f>
        <v>198550</v>
      </c>
      <c r="I594" s="80">
        <f>I595+I596+I598+I597+I599+I600</f>
        <v>186876.2</v>
      </c>
      <c r="J594" s="81">
        <f t="shared" si="66"/>
        <v>94.1204734323848</v>
      </c>
      <c r="K594" s="3">
        <f t="shared" si="67"/>
        <v>88.55684241807367</v>
      </c>
      <c r="L594" s="155">
        <f t="shared" si="68"/>
        <v>0.6628719850702416</v>
      </c>
    </row>
    <row r="595" spans="1:12" ht="33.75" customHeight="1">
      <c r="A595" s="206"/>
      <c r="B595" s="197"/>
      <c r="C595" s="24">
        <v>3020</v>
      </c>
      <c r="D595" s="13" t="s">
        <v>177</v>
      </c>
      <c r="E595" s="83">
        <v>10571.28</v>
      </c>
      <c r="F595" s="54">
        <v>98</v>
      </c>
      <c r="G595" s="83">
        <v>9296</v>
      </c>
      <c r="H595" s="83">
        <v>10896</v>
      </c>
      <c r="I595" s="83">
        <v>10408.04</v>
      </c>
      <c r="J595" s="54">
        <f t="shared" si="66"/>
        <v>95.52165932452277</v>
      </c>
      <c r="K595" s="47">
        <f t="shared" si="67"/>
        <v>98.45581613579434</v>
      </c>
      <c r="L595" s="168">
        <f t="shared" si="68"/>
        <v>0.03691854894037056</v>
      </c>
    </row>
    <row r="596" spans="1:12" ht="20.25" customHeight="1">
      <c r="A596" s="206"/>
      <c r="B596" s="197"/>
      <c r="C596" s="24">
        <v>4010</v>
      </c>
      <c r="D596" s="13" t="s">
        <v>113</v>
      </c>
      <c r="E596" s="83">
        <v>148231.68</v>
      </c>
      <c r="F596" s="54">
        <v>98</v>
      </c>
      <c r="G596" s="83">
        <v>120770</v>
      </c>
      <c r="H596" s="83">
        <v>136800</v>
      </c>
      <c r="I596" s="83">
        <v>131927.23</v>
      </c>
      <c r="J596" s="54">
        <f t="shared" si="66"/>
        <v>96.438033625731</v>
      </c>
      <c r="K596" s="47">
        <f t="shared" si="67"/>
        <v>89.00069809638535</v>
      </c>
      <c r="L596" s="168">
        <f t="shared" si="68"/>
        <v>0.4679614891298</v>
      </c>
    </row>
    <row r="597" spans="1:12" ht="21.75" customHeight="1">
      <c r="A597" s="206"/>
      <c r="B597" s="197"/>
      <c r="C597" s="24">
        <v>4040</v>
      </c>
      <c r="D597" s="13" t="s">
        <v>249</v>
      </c>
      <c r="E597" s="83">
        <v>13350.94</v>
      </c>
      <c r="F597" s="54">
        <v>100</v>
      </c>
      <c r="G597" s="83">
        <v>11640</v>
      </c>
      <c r="H597" s="83">
        <v>11640</v>
      </c>
      <c r="I597" s="83">
        <v>9050.4</v>
      </c>
      <c r="J597" s="50">
        <f t="shared" si="66"/>
        <v>77.75257731958763</v>
      </c>
      <c r="K597" s="47">
        <f t="shared" si="67"/>
        <v>67.78848530515454</v>
      </c>
      <c r="L597" s="168">
        <f t="shared" si="68"/>
        <v>0.03210283927905059</v>
      </c>
    </row>
    <row r="598" spans="1:12" ht="22.5" customHeight="1">
      <c r="A598" s="206"/>
      <c r="B598" s="197"/>
      <c r="C598" s="24">
        <v>4110</v>
      </c>
      <c r="D598" s="13" t="s">
        <v>257</v>
      </c>
      <c r="E598" s="83">
        <v>28681.75</v>
      </c>
      <c r="F598" s="54">
        <v>94</v>
      </c>
      <c r="G598" s="83">
        <v>24359</v>
      </c>
      <c r="H598" s="83">
        <v>27159</v>
      </c>
      <c r="I598" s="83">
        <v>24327.59</v>
      </c>
      <c r="J598" s="50">
        <f t="shared" si="66"/>
        <v>89.57468978975662</v>
      </c>
      <c r="K598" s="47">
        <f t="shared" si="67"/>
        <v>84.81905741455805</v>
      </c>
      <c r="L598" s="168">
        <f t="shared" si="68"/>
        <v>0.08629283919126651</v>
      </c>
    </row>
    <row r="599" spans="1:12" ht="11.25">
      <c r="A599" s="206"/>
      <c r="B599" s="197"/>
      <c r="C599" s="24">
        <v>4120</v>
      </c>
      <c r="D599" s="13" t="s">
        <v>41</v>
      </c>
      <c r="E599" s="83">
        <v>2988.59</v>
      </c>
      <c r="F599" s="54">
        <v>91</v>
      </c>
      <c r="G599" s="83">
        <v>3472</v>
      </c>
      <c r="H599" s="83">
        <v>4272</v>
      </c>
      <c r="I599" s="83">
        <v>3444.9</v>
      </c>
      <c r="J599" s="50">
        <f t="shared" si="66"/>
        <v>80.63904494382022</v>
      </c>
      <c r="K599" s="47">
        <f t="shared" si="67"/>
        <v>115.26840416383646</v>
      </c>
      <c r="L599" s="168">
        <f t="shared" si="68"/>
        <v>0.01221946776191123</v>
      </c>
    </row>
    <row r="600" spans="1:12" ht="32.25" customHeight="1">
      <c r="A600" s="206"/>
      <c r="B600" s="197"/>
      <c r="C600" s="24">
        <v>4440</v>
      </c>
      <c r="D600" s="13" t="s">
        <v>43</v>
      </c>
      <c r="E600" s="83">
        <v>7199.77</v>
      </c>
      <c r="F600" s="54">
        <v>100</v>
      </c>
      <c r="G600" s="83">
        <v>6883</v>
      </c>
      <c r="H600" s="83">
        <v>7783</v>
      </c>
      <c r="I600" s="83">
        <v>7718.04</v>
      </c>
      <c r="J600" s="54">
        <f t="shared" si="66"/>
        <v>99.16536040087371</v>
      </c>
      <c r="K600" s="47">
        <f t="shared" si="67"/>
        <v>107.19842439411258</v>
      </c>
      <c r="L600" s="168">
        <f t="shared" si="68"/>
        <v>0.027376800767842702</v>
      </c>
    </row>
    <row r="601" spans="1:12" ht="21">
      <c r="A601" s="206"/>
      <c r="B601" s="209">
        <v>85415</v>
      </c>
      <c r="C601" s="44"/>
      <c r="D601" s="2" t="s">
        <v>164</v>
      </c>
      <c r="E601" s="80">
        <f>SUM(E602:E603)</f>
        <v>220631.29</v>
      </c>
      <c r="F601" s="86">
        <v>93</v>
      </c>
      <c r="G601" s="80">
        <f>G602+G603</f>
        <v>25000</v>
      </c>
      <c r="H601" s="80">
        <f>H602+H603</f>
        <v>189229</v>
      </c>
      <c r="I601" s="80">
        <f>I602+I603</f>
        <v>185191.33</v>
      </c>
      <c r="J601" s="81">
        <f t="shared" si="66"/>
        <v>97.8662520015431</v>
      </c>
      <c r="K601" s="3">
        <f t="shared" si="67"/>
        <v>83.9370199938549</v>
      </c>
      <c r="L601" s="155">
        <f t="shared" si="68"/>
        <v>0.6568955518942389</v>
      </c>
    </row>
    <row r="602" spans="1:12" ht="14.25" customHeight="1">
      <c r="A602" s="206"/>
      <c r="B602" s="210"/>
      <c r="C602" s="24">
        <v>3240</v>
      </c>
      <c r="D602" s="13" t="s">
        <v>126</v>
      </c>
      <c r="E602" s="83">
        <v>207039.35</v>
      </c>
      <c r="F602" s="54">
        <v>100</v>
      </c>
      <c r="G602" s="83">
        <v>25000</v>
      </c>
      <c r="H602" s="83">
        <v>181474</v>
      </c>
      <c r="I602" s="83">
        <v>179829.43</v>
      </c>
      <c r="J602" s="50">
        <f t="shared" si="66"/>
        <v>99.09377100851913</v>
      </c>
      <c r="K602" s="47">
        <f t="shared" si="67"/>
        <v>86.85760943511463</v>
      </c>
      <c r="L602" s="156">
        <f t="shared" si="68"/>
        <v>0.6378762583900467</v>
      </c>
    </row>
    <row r="603" spans="1:12" ht="21.75" customHeight="1">
      <c r="A603" s="206"/>
      <c r="B603" s="210"/>
      <c r="C603" s="24">
        <v>3260</v>
      </c>
      <c r="D603" s="13" t="s">
        <v>91</v>
      </c>
      <c r="E603" s="83">
        <v>13591.94</v>
      </c>
      <c r="F603" s="54">
        <v>45</v>
      </c>
      <c r="G603" s="83"/>
      <c r="H603" s="83">
        <v>7755</v>
      </c>
      <c r="I603" s="83">
        <v>5361.9</v>
      </c>
      <c r="J603" s="50">
        <f t="shared" si="66"/>
        <v>69.1411992263056</v>
      </c>
      <c r="K603" s="47">
        <f t="shared" si="67"/>
        <v>39.44911469591537</v>
      </c>
      <c r="L603" s="156">
        <f t="shared" si="68"/>
        <v>0.01901929350419223</v>
      </c>
    </row>
    <row r="604" spans="1:12" ht="30.75" customHeight="1">
      <c r="A604" s="196" t="s">
        <v>127</v>
      </c>
      <c r="B604" s="44"/>
      <c r="C604" s="44"/>
      <c r="D604" s="2" t="s">
        <v>128</v>
      </c>
      <c r="E604" s="80">
        <f>E608+E616+E625+E635+E645+E627+E642+E633+E631</f>
        <v>1687233.51</v>
      </c>
      <c r="F604" s="86">
        <v>91</v>
      </c>
      <c r="G604" s="80">
        <f>G608+G616+G625+G635+G645+G627+G642+G633+G631</f>
        <v>2784657.56</v>
      </c>
      <c r="H604" s="80">
        <f>H608+H616+H625+H635+H645+H627+H642+H633+H631</f>
        <v>1961967.56</v>
      </c>
      <c r="I604" s="80">
        <f>I608+I616+I625+I635+I645+I627+I642+I633+I631</f>
        <v>1618932.5099999995</v>
      </c>
      <c r="J604" s="81">
        <f>(I604/H604)*100</f>
        <v>82.51576341048164</v>
      </c>
      <c r="K604" s="3">
        <f t="shared" si="67"/>
        <v>95.9518940564427</v>
      </c>
      <c r="L604" s="155">
        <f aca="true" t="shared" si="69" ref="L604:L613">(I604/$I$732)*100</f>
        <v>5.742545099902761</v>
      </c>
    </row>
    <row r="605" spans="1:12" ht="15" customHeight="1">
      <c r="A605" s="201"/>
      <c r="B605" s="44"/>
      <c r="C605" s="44"/>
      <c r="D605" s="109" t="s">
        <v>8</v>
      </c>
      <c r="E605" s="97">
        <f>E604-E606</f>
        <v>1597040.78</v>
      </c>
      <c r="F605" s="64">
        <v>97</v>
      </c>
      <c r="G605" s="97">
        <f>G604-G606</f>
        <v>1580232.56</v>
      </c>
      <c r="H605" s="97">
        <f>H604-H606</f>
        <v>1888852.56</v>
      </c>
      <c r="I605" s="97">
        <f>I604-I606</f>
        <v>1565660.4199999995</v>
      </c>
      <c r="J605" s="67">
        <f>(I605/H605)*100</f>
        <v>82.88949879708977</v>
      </c>
      <c r="K605" s="47">
        <f t="shared" si="67"/>
        <v>98.03509338064613</v>
      </c>
      <c r="L605" s="156">
        <f t="shared" si="69"/>
        <v>5.553582695663266</v>
      </c>
    </row>
    <row r="606" spans="1:12" ht="12" customHeight="1">
      <c r="A606" s="201"/>
      <c r="B606" s="44"/>
      <c r="C606" s="44"/>
      <c r="D606" s="109" t="s">
        <v>160</v>
      </c>
      <c r="E606" s="97">
        <f>E613+E614+E615+E623+E624+E641+E650+E651+E632+E649</f>
        <v>90192.73000000001</v>
      </c>
      <c r="F606" s="97">
        <v>44</v>
      </c>
      <c r="G606" s="97">
        <f>G613+G614+G615+G623+G624+G641+G650+G651+G632+G649</f>
        <v>1204425</v>
      </c>
      <c r="H606" s="97">
        <f>H613+H614+H615+H623+H624+H641+H650+H651+H632+H649</f>
        <v>73115</v>
      </c>
      <c r="I606" s="97">
        <f>I613+I614+I615+I623+I624+I641+I650+I651+I632+I649</f>
        <v>53272.09</v>
      </c>
      <c r="J606" s="67">
        <f>(I606/H606)*100</f>
        <v>72.86068522191069</v>
      </c>
      <c r="K606" s="47">
        <f t="shared" si="67"/>
        <v>59.06472727901683</v>
      </c>
      <c r="L606" s="156">
        <f t="shared" si="69"/>
        <v>0.18896240423949417</v>
      </c>
    </row>
    <row r="607" spans="1:12" ht="11.25">
      <c r="A607" s="201"/>
      <c r="B607" s="24"/>
      <c r="C607" s="24"/>
      <c r="D607" s="105" t="s">
        <v>9</v>
      </c>
      <c r="E607" s="97">
        <f>E613+E614+E615+E623+E624+E641+E650+E651+E632+E649</f>
        <v>90192.73000000001</v>
      </c>
      <c r="F607" s="97">
        <v>44</v>
      </c>
      <c r="G607" s="97">
        <f>G613+G614+G615+G623+G624+G641+G650+G651+G632+G649</f>
        <v>1204425</v>
      </c>
      <c r="H607" s="97">
        <f>H613+H614+H615+H623+H624+H641+H650+H651+H632+H649</f>
        <v>73115</v>
      </c>
      <c r="I607" s="97">
        <f>I613+I614+I615+I623+I624+I641+I650+I651+I632+I649</f>
        <v>53272.09</v>
      </c>
      <c r="J607" s="67">
        <f>(I607/H607)*100</f>
        <v>72.86068522191069</v>
      </c>
      <c r="K607" s="47">
        <f t="shared" si="67"/>
        <v>59.06472727901683</v>
      </c>
      <c r="L607" s="156">
        <f t="shared" si="69"/>
        <v>0.18896240423949417</v>
      </c>
    </row>
    <row r="608" spans="1:12" ht="24" customHeight="1">
      <c r="A608" s="201"/>
      <c r="B608" s="200">
        <v>90001</v>
      </c>
      <c r="C608" s="44"/>
      <c r="D608" s="2" t="s">
        <v>274</v>
      </c>
      <c r="E608" s="80">
        <f>E611+E613+E614+E615+E609+E612+E610</f>
        <v>335552.79</v>
      </c>
      <c r="F608" s="86">
        <v>73</v>
      </c>
      <c r="G608" s="80">
        <f>G611+G613+G614+G615+G609+G612+G610</f>
        <v>1116425</v>
      </c>
      <c r="H608" s="80">
        <f>H611+H613+H614+H615+H609+H612+H610</f>
        <v>346600</v>
      </c>
      <c r="I608" s="80">
        <f>I611+I613+I614+I615+I609+I612+I610</f>
        <v>299717.22</v>
      </c>
      <c r="J608" s="81">
        <f aca="true" t="shared" si="70" ref="J608:J649">(I608/H608)*100</f>
        <v>86.47351990767454</v>
      </c>
      <c r="K608" s="3">
        <f t="shared" si="67"/>
        <v>89.32043747870492</v>
      </c>
      <c r="L608" s="155">
        <f t="shared" si="69"/>
        <v>1.0631324298178917</v>
      </c>
    </row>
    <row r="609" spans="1:12" ht="19.5" customHeight="1">
      <c r="A609" s="201"/>
      <c r="B609" s="197"/>
      <c r="C609" s="24">
        <v>4210</v>
      </c>
      <c r="D609" s="13" t="s">
        <v>14</v>
      </c>
      <c r="E609" s="83">
        <v>286.87</v>
      </c>
      <c r="F609" s="54">
        <v>19</v>
      </c>
      <c r="G609" s="83">
        <v>1000</v>
      </c>
      <c r="H609" s="83">
        <v>1000</v>
      </c>
      <c r="I609" s="83">
        <v>60</v>
      </c>
      <c r="J609" s="50">
        <f t="shared" si="70"/>
        <v>6</v>
      </c>
      <c r="K609" s="47">
        <f t="shared" si="67"/>
        <v>20.915397218252167</v>
      </c>
      <c r="L609" s="168">
        <f t="shared" si="69"/>
        <v>0.00021282709678500792</v>
      </c>
    </row>
    <row r="610" spans="1:12" ht="11.25">
      <c r="A610" s="201"/>
      <c r="B610" s="197"/>
      <c r="C610" s="24">
        <v>4260</v>
      </c>
      <c r="D610" s="13" t="s">
        <v>15</v>
      </c>
      <c r="E610" s="83">
        <v>316314.98</v>
      </c>
      <c r="F610" s="54">
        <v>96</v>
      </c>
      <c r="G610" s="83">
        <v>300000</v>
      </c>
      <c r="H610" s="83">
        <v>299500</v>
      </c>
      <c r="I610" s="83">
        <v>259032.96</v>
      </c>
      <c r="J610" s="50">
        <f t="shared" si="70"/>
        <v>86.4884674457429</v>
      </c>
      <c r="K610" s="47">
        <f t="shared" si="67"/>
        <v>81.89082919816191</v>
      </c>
      <c r="L610" s="168">
        <f t="shared" si="69"/>
        <v>0.9188205474737846</v>
      </c>
    </row>
    <row r="611" spans="1:12" ht="21" customHeight="1">
      <c r="A611" s="201"/>
      <c r="B611" s="197"/>
      <c r="C611" s="24">
        <v>4300</v>
      </c>
      <c r="D611" s="13" t="s">
        <v>19</v>
      </c>
      <c r="E611" s="83">
        <v>1635.9</v>
      </c>
      <c r="F611" s="54">
        <v>82</v>
      </c>
      <c r="G611" s="83">
        <v>1000</v>
      </c>
      <c r="H611" s="83">
        <v>1700</v>
      </c>
      <c r="I611" s="83">
        <v>1669.09</v>
      </c>
      <c r="J611" s="50">
        <f t="shared" si="70"/>
        <v>98.18176470588234</v>
      </c>
      <c r="K611" s="47">
        <f t="shared" si="67"/>
        <v>102.02885261935326</v>
      </c>
      <c r="L611" s="168">
        <f t="shared" si="69"/>
        <v>0.005920459649548147</v>
      </c>
    </row>
    <row r="612" spans="1:12" ht="45">
      <c r="A612" s="201"/>
      <c r="B612" s="197"/>
      <c r="C612" s="24">
        <v>4520</v>
      </c>
      <c r="D612" s="13" t="s">
        <v>238</v>
      </c>
      <c r="E612" s="83">
        <v>16732.69</v>
      </c>
      <c r="F612" s="54">
        <v>98</v>
      </c>
      <c r="G612" s="83">
        <v>18000</v>
      </c>
      <c r="H612" s="83">
        <v>18000</v>
      </c>
      <c r="I612" s="83">
        <v>16409.25</v>
      </c>
      <c r="J612" s="50">
        <f t="shared" si="70"/>
        <v>91.16250000000001</v>
      </c>
      <c r="K612" s="47">
        <f t="shared" si="67"/>
        <v>98.06701731759807</v>
      </c>
      <c r="L612" s="168">
        <f t="shared" si="69"/>
        <v>0.05820555063198985</v>
      </c>
    </row>
    <row r="613" spans="1:12" ht="33.75" customHeight="1">
      <c r="A613" s="201"/>
      <c r="B613" s="197"/>
      <c r="C613" s="24">
        <v>6050</v>
      </c>
      <c r="D613" s="13" t="s">
        <v>246</v>
      </c>
      <c r="E613" s="83">
        <v>582.35</v>
      </c>
      <c r="F613" s="54">
        <v>1</v>
      </c>
      <c r="G613" s="83">
        <v>441570</v>
      </c>
      <c r="H613" s="83">
        <v>23400</v>
      </c>
      <c r="I613" s="83">
        <v>22545.92</v>
      </c>
      <c r="J613" s="50">
        <f t="shared" si="70"/>
        <v>96.35008547008546</v>
      </c>
      <c r="K613" s="47">
        <f t="shared" si="67"/>
        <v>3871.541169399845</v>
      </c>
      <c r="L613" s="168">
        <f t="shared" si="69"/>
        <v>0.07997304496578408</v>
      </c>
    </row>
    <row r="614" spans="1:12" ht="35.25" customHeight="1">
      <c r="A614" s="201"/>
      <c r="B614" s="197"/>
      <c r="C614" s="24">
        <v>6057</v>
      </c>
      <c r="D614" s="13" t="s">
        <v>245</v>
      </c>
      <c r="E614" s="83"/>
      <c r="F614" s="54"/>
      <c r="G614" s="83">
        <v>230800</v>
      </c>
      <c r="H614" s="83"/>
      <c r="I614" s="83"/>
      <c r="J614" s="50"/>
      <c r="K614" s="47"/>
      <c r="L614" s="156"/>
    </row>
    <row r="615" spans="1:12" ht="33.75" customHeight="1">
      <c r="A615" s="201"/>
      <c r="B615" s="197"/>
      <c r="C615" s="24">
        <v>6059</v>
      </c>
      <c r="D615" s="13" t="s">
        <v>245</v>
      </c>
      <c r="E615" s="83"/>
      <c r="F615" s="54"/>
      <c r="G615" s="83">
        <v>124055</v>
      </c>
      <c r="H615" s="83">
        <v>3000</v>
      </c>
      <c r="I615" s="83"/>
      <c r="J615" s="50"/>
      <c r="K615" s="47"/>
      <c r="L615" s="156"/>
    </row>
    <row r="616" spans="1:12" ht="21">
      <c r="A616" s="201"/>
      <c r="B616" s="200">
        <v>90002</v>
      </c>
      <c r="C616" s="44"/>
      <c r="D616" s="2" t="s">
        <v>129</v>
      </c>
      <c r="E616" s="80">
        <f>SUM(E617:E624)</f>
        <v>798497.7799999999</v>
      </c>
      <c r="F616" s="86">
        <v>99</v>
      </c>
      <c r="G616" s="80">
        <f>SUM(G617:G624)</f>
        <v>668000</v>
      </c>
      <c r="H616" s="80">
        <f>SUM(H617:H624)</f>
        <v>941215</v>
      </c>
      <c r="I616" s="80">
        <f>SUM(I617:I624)</f>
        <v>718557.5899999999</v>
      </c>
      <c r="J616" s="81">
        <f t="shared" si="70"/>
        <v>76.3436186206127</v>
      </c>
      <c r="K616" s="3">
        <f t="shared" si="67"/>
        <v>89.98867723840132</v>
      </c>
      <c r="L616" s="155">
        <f>(I616/$I$732)*100</f>
        <v>2.5488087625422</v>
      </c>
    </row>
    <row r="617" spans="1:12" ht="22.5">
      <c r="A617" s="201"/>
      <c r="B617" s="206"/>
      <c r="C617" s="24">
        <v>4210</v>
      </c>
      <c r="D617" s="13" t="s">
        <v>220</v>
      </c>
      <c r="E617" s="99">
        <v>3158.7</v>
      </c>
      <c r="F617" s="42">
        <v>79</v>
      </c>
      <c r="G617" s="99"/>
      <c r="H617" s="99">
        <v>600</v>
      </c>
      <c r="I617" s="99">
        <v>553.5</v>
      </c>
      <c r="J617" s="50">
        <f t="shared" si="70"/>
        <v>92.25</v>
      </c>
      <c r="K617" s="47">
        <f t="shared" si="67"/>
        <v>17.523031626935133</v>
      </c>
      <c r="L617" s="156"/>
    </row>
    <row r="618" spans="1:12" ht="11.25">
      <c r="A618" s="201"/>
      <c r="B618" s="206"/>
      <c r="C618" s="24">
        <v>4260</v>
      </c>
      <c r="D618" s="13" t="s">
        <v>15</v>
      </c>
      <c r="E618" s="99"/>
      <c r="F618" s="42"/>
      <c r="G618" s="99"/>
      <c r="H618" s="99">
        <v>1200</v>
      </c>
      <c r="I618" s="99">
        <v>326.58</v>
      </c>
      <c r="J618" s="50"/>
      <c r="K618" s="47"/>
      <c r="L618" s="156"/>
    </row>
    <row r="619" spans="1:12" ht="22.5">
      <c r="A619" s="201"/>
      <c r="B619" s="206"/>
      <c r="C619" s="24">
        <v>4270</v>
      </c>
      <c r="D619" s="13" t="s">
        <v>17</v>
      </c>
      <c r="E619" s="99"/>
      <c r="F619" s="42"/>
      <c r="G619" s="99"/>
      <c r="H619" s="99">
        <v>1950</v>
      </c>
      <c r="I619" s="99">
        <v>1923</v>
      </c>
      <c r="J619" s="50"/>
      <c r="K619" s="47"/>
      <c r="L619" s="156"/>
    </row>
    <row r="620" spans="1:12" ht="22.5" customHeight="1">
      <c r="A620" s="201"/>
      <c r="B620" s="197"/>
      <c r="C620" s="24">
        <v>4300</v>
      </c>
      <c r="D620" s="13" t="s">
        <v>19</v>
      </c>
      <c r="E620" s="83">
        <v>705728.7</v>
      </c>
      <c r="F620" s="54">
        <v>100</v>
      </c>
      <c r="G620" s="83">
        <v>653000</v>
      </c>
      <c r="H620" s="83">
        <v>921750</v>
      </c>
      <c r="I620" s="83">
        <v>702497.32</v>
      </c>
      <c r="J620" s="50">
        <f t="shared" si="70"/>
        <v>76.21343314347708</v>
      </c>
      <c r="K620" s="47">
        <f t="shared" si="67"/>
        <v>99.54212149796373</v>
      </c>
      <c r="L620" s="156">
        <f>(I620/$I$732)*100</f>
        <v>2.4918410852474775</v>
      </c>
    </row>
    <row r="621" spans="1:12" ht="22.5">
      <c r="A621" s="201"/>
      <c r="B621" s="197"/>
      <c r="C621" s="24">
        <v>4430</v>
      </c>
      <c r="D621" s="13" t="s">
        <v>74</v>
      </c>
      <c r="E621" s="83"/>
      <c r="F621" s="54"/>
      <c r="G621" s="83">
        <v>2000</v>
      </c>
      <c r="H621" s="83">
        <v>1700</v>
      </c>
      <c r="I621" s="83">
        <v>881.67</v>
      </c>
      <c r="J621" s="50"/>
      <c r="K621" s="47"/>
      <c r="L621" s="156"/>
    </row>
    <row r="622" spans="1:12" ht="33.75">
      <c r="A622" s="201"/>
      <c r="B622" s="197"/>
      <c r="C622" s="24">
        <v>4610</v>
      </c>
      <c r="D622" s="13" t="s">
        <v>176</v>
      </c>
      <c r="E622" s="83"/>
      <c r="F622" s="54"/>
      <c r="G622" s="83"/>
      <c r="H622" s="83">
        <v>400</v>
      </c>
      <c r="I622" s="83">
        <v>119.33</v>
      </c>
      <c r="J622" s="50"/>
      <c r="K622" s="47"/>
      <c r="L622" s="156"/>
    </row>
    <row r="623" spans="1:12" ht="34.5" customHeight="1">
      <c r="A623" s="201"/>
      <c r="B623" s="198"/>
      <c r="C623" s="24">
        <v>6050</v>
      </c>
      <c r="D623" s="13" t="s">
        <v>275</v>
      </c>
      <c r="E623" s="83">
        <v>35424.98</v>
      </c>
      <c r="F623" s="54">
        <v>87</v>
      </c>
      <c r="G623" s="83">
        <v>3000</v>
      </c>
      <c r="H623" s="83">
        <v>6615</v>
      </c>
      <c r="I623" s="83">
        <v>5428.85</v>
      </c>
      <c r="J623" s="50">
        <f t="shared" si="70"/>
        <v>82.06878306878306</v>
      </c>
      <c r="K623" s="47">
        <f t="shared" si="67"/>
        <v>15.324920437499188</v>
      </c>
      <c r="L623" s="156">
        <f>(I623/$I$732)*100</f>
        <v>0.019256773073021503</v>
      </c>
    </row>
    <row r="624" spans="1:12" ht="33" customHeight="1">
      <c r="A624" s="201"/>
      <c r="B624" s="199"/>
      <c r="C624" s="24">
        <v>6060</v>
      </c>
      <c r="D624" s="13" t="s">
        <v>245</v>
      </c>
      <c r="E624" s="83">
        <v>54185.4</v>
      </c>
      <c r="F624" s="54">
        <v>99</v>
      </c>
      <c r="G624" s="83">
        <v>10000</v>
      </c>
      <c r="H624" s="83">
        <v>7000</v>
      </c>
      <c r="I624" s="83">
        <v>6827.34</v>
      </c>
      <c r="J624" s="50">
        <f t="shared" si="70"/>
        <v>97.53342857142857</v>
      </c>
      <c r="K624" s="47">
        <f t="shared" si="67"/>
        <v>12.599962351482134</v>
      </c>
      <c r="L624" s="156">
        <f>(I624/$I$732)*100</f>
        <v>0.024217382516069263</v>
      </c>
    </row>
    <row r="625" spans="1:12" ht="21">
      <c r="A625" s="201"/>
      <c r="B625" s="200">
        <v>90003</v>
      </c>
      <c r="C625" s="44"/>
      <c r="D625" s="2" t="s">
        <v>154</v>
      </c>
      <c r="E625" s="80">
        <f>E626</f>
        <v>215000</v>
      </c>
      <c r="F625" s="86">
        <v>100</v>
      </c>
      <c r="G625" s="80">
        <f>G626</f>
        <v>225000</v>
      </c>
      <c r="H625" s="80">
        <f>H626</f>
        <v>244100</v>
      </c>
      <c r="I625" s="80">
        <f>I626</f>
        <v>225097.4</v>
      </c>
      <c r="J625" s="81">
        <f t="shared" si="70"/>
        <v>92.21523965587873</v>
      </c>
      <c r="K625" s="3">
        <f t="shared" si="67"/>
        <v>104.69646511627906</v>
      </c>
      <c r="L625" s="155">
        <f>(I625/$I$732)*100</f>
        <v>0.7984471022642273</v>
      </c>
    </row>
    <row r="626" spans="1:12" ht="24" customHeight="1">
      <c r="A626" s="201"/>
      <c r="B626" s="197"/>
      <c r="C626" s="24">
        <v>4300</v>
      </c>
      <c r="D626" s="13" t="s">
        <v>19</v>
      </c>
      <c r="E626" s="83">
        <v>215000</v>
      </c>
      <c r="F626" s="54">
        <v>100</v>
      </c>
      <c r="G626" s="83">
        <v>225000</v>
      </c>
      <c r="H626" s="83">
        <v>244100</v>
      </c>
      <c r="I626" s="83">
        <v>225097.4</v>
      </c>
      <c r="J626" s="100">
        <f t="shared" si="70"/>
        <v>92.21523965587873</v>
      </c>
      <c r="K626" s="47">
        <f t="shared" si="67"/>
        <v>104.69646511627906</v>
      </c>
      <c r="L626" s="156">
        <f>(I626/$I$732)*100</f>
        <v>0.7984471022642273</v>
      </c>
    </row>
    <row r="627" spans="1:12" ht="20.25" customHeight="1">
      <c r="A627" s="201"/>
      <c r="B627" s="200">
        <v>90004</v>
      </c>
      <c r="C627" s="44"/>
      <c r="D627" s="2" t="s">
        <v>130</v>
      </c>
      <c r="E627" s="80">
        <f>E629+E630+E628</f>
        <v>84322.11</v>
      </c>
      <c r="F627" s="86">
        <v>95</v>
      </c>
      <c r="G627" s="80">
        <f>G629+G630+G628</f>
        <v>92132.56</v>
      </c>
      <c r="H627" s="80">
        <f>H629+H630+H628</f>
        <v>100852.56</v>
      </c>
      <c r="I627" s="80">
        <f>I629+I630+I628</f>
        <v>100062.82</v>
      </c>
      <c r="J627" s="81">
        <f t="shared" si="70"/>
        <v>99.2169360896739</v>
      </c>
      <c r="K627" s="3">
        <f t="shared" si="67"/>
        <v>118.66735782584188</v>
      </c>
      <c r="L627" s="156">
        <f>(I627/$I$732)*100</f>
        <v>0.3549346579453471</v>
      </c>
    </row>
    <row r="628" spans="1:12" ht="20.25" customHeight="1">
      <c r="A628" s="201"/>
      <c r="B628" s="206"/>
      <c r="C628" s="24">
        <v>4170</v>
      </c>
      <c r="D628" s="13" t="s">
        <v>30</v>
      </c>
      <c r="E628" s="99">
        <v>2003</v>
      </c>
      <c r="F628" s="42">
        <v>80</v>
      </c>
      <c r="G628" s="99"/>
      <c r="H628" s="99">
        <v>1200</v>
      </c>
      <c r="I628" s="99">
        <v>922</v>
      </c>
      <c r="J628" s="50">
        <f t="shared" si="70"/>
        <v>76.83333333333333</v>
      </c>
      <c r="K628" s="47"/>
      <c r="L628" s="156"/>
    </row>
    <row r="629" spans="1:12" ht="21.75" customHeight="1">
      <c r="A629" s="201"/>
      <c r="B629" s="197"/>
      <c r="C629" s="24">
        <v>4210</v>
      </c>
      <c r="D629" s="13" t="s">
        <v>14</v>
      </c>
      <c r="E629" s="83">
        <v>1896.33</v>
      </c>
      <c r="F629" s="54">
        <v>32</v>
      </c>
      <c r="G629" s="83">
        <v>4832.56</v>
      </c>
      <c r="H629" s="83">
        <v>4047.56</v>
      </c>
      <c r="I629" s="83">
        <v>4002.41</v>
      </c>
      <c r="J629" s="50">
        <f t="shared" si="70"/>
        <v>98.88451313877991</v>
      </c>
      <c r="K629" s="47">
        <f t="shared" si="67"/>
        <v>211.06083856712706</v>
      </c>
      <c r="L629" s="156"/>
    </row>
    <row r="630" spans="1:12" ht="21.75" customHeight="1">
      <c r="A630" s="201"/>
      <c r="B630" s="197"/>
      <c r="C630" s="24">
        <v>4300</v>
      </c>
      <c r="D630" s="13" t="s">
        <v>19</v>
      </c>
      <c r="E630" s="83">
        <v>80422.78</v>
      </c>
      <c r="F630" s="54">
        <v>100</v>
      </c>
      <c r="G630" s="83">
        <v>87300</v>
      </c>
      <c r="H630" s="83">
        <v>95605</v>
      </c>
      <c r="I630" s="83">
        <v>95138.41</v>
      </c>
      <c r="J630" s="50">
        <f t="shared" si="70"/>
        <v>99.511960671513</v>
      </c>
      <c r="K630" s="47">
        <f t="shared" si="67"/>
        <v>118.29783800062619</v>
      </c>
      <c r="L630" s="156">
        <f>(I630/$I$732)*100</f>
        <v>0.33746719321736274</v>
      </c>
    </row>
    <row r="631" spans="1:12" s="23" customFormat="1" ht="21.75" customHeight="1">
      <c r="A631" s="201"/>
      <c r="B631" s="189">
        <v>90005</v>
      </c>
      <c r="C631" s="44"/>
      <c r="D631" s="2" t="s">
        <v>345</v>
      </c>
      <c r="E631" s="101">
        <f>E632</f>
        <v>0</v>
      </c>
      <c r="F631" s="102"/>
      <c r="G631" s="101">
        <f>G632</f>
        <v>239000</v>
      </c>
      <c r="H631" s="101">
        <f>H632</f>
        <v>0</v>
      </c>
      <c r="I631" s="101">
        <f>I632</f>
        <v>0</v>
      </c>
      <c r="J631" s="136"/>
      <c r="K631" s="3"/>
      <c r="L631" s="155"/>
    </row>
    <row r="632" spans="1:12" ht="21.75" customHeight="1">
      <c r="A632" s="201"/>
      <c r="B632" s="137"/>
      <c r="C632" s="24">
        <v>6050</v>
      </c>
      <c r="D632" s="13" t="s">
        <v>275</v>
      </c>
      <c r="E632" s="83"/>
      <c r="F632" s="54"/>
      <c r="G632" s="83">
        <v>239000</v>
      </c>
      <c r="H632" s="83"/>
      <c r="I632" s="83"/>
      <c r="J632" s="50"/>
      <c r="K632" s="47"/>
      <c r="L632" s="156"/>
    </row>
    <row r="633" spans="1:12" s="23" customFormat="1" ht="20.25" customHeight="1">
      <c r="A633" s="201"/>
      <c r="B633" s="206">
        <v>90013</v>
      </c>
      <c r="C633" s="44"/>
      <c r="D633" s="2" t="s">
        <v>319</v>
      </c>
      <c r="E633" s="101">
        <f>E634</f>
        <v>5672.33</v>
      </c>
      <c r="F633" s="102">
        <v>68</v>
      </c>
      <c r="G633" s="101">
        <f>G634</f>
        <v>17500</v>
      </c>
      <c r="H633" s="101">
        <f>H634</f>
        <v>13700</v>
      </c>
      <c r="I633" s="101">
        <f>I634</f>
        <v>4458.38</v>
      </c>
      <c r="J633" s="136">
        <f t="shared" si="70"/>
        <v>32.5429197080292</v>
      </c>
      <c r="K633" s="3"/>
      <c r="L633" s="155"/>
    </row>
    <row r="634" spans="1:12" ht="22.5">
      <c r="A634" s="201"/>
      <c r="B634" s="202"/>
      <c r="C634" s="24">
        <v>4300</v>
      </c>
      <c r="D634" s="13" t="s">
        <v>19</v>
      </c>
      <c r="E634" s="83">
        <v>5672.33</v>
      </c>
      <c r="F634" s="54">
        <v>68</v>
      </c>
      <c r="G634" s="83">
        <v>17500</v>
      </c>
      <c r="H634" s="83">
        <v>13700</v>
      </c>
      <c r="I634" s="83">
        <v>4458.38</v>
      </c>
      <c r="J634" s="50">
        <f t="shared" si="70"/>
        <v>32.5429197080292</v>
      </c>
      <c r="K634" s="47"/>
      <c r="L634" s="156"/>
    </row>
    <row r="635" spans="1:12" ht="21" customHeight="1">
      <c r="A635" s="201"/>
      <c r="B635" s="200">
        <v>90015</v>
      </c>
      <c r="C635" s="44"/>
      <c r="D635" s="2" t="s">
        <v>131</v>
      </c>
      <c r="E635" s="80">
        <f>E638+E640+E637+E641+E636+E639</f>
        <v>144303.37</v>
      </c>
      <c r="F635" s="86">
        <v>89</v>
      </c>
      <c r="G635" s="80">
        <f>G638+G640+G637+G641+G636+G639</f>
        <v>175500</v>
      </c>
      <c r="H635" s="80">
        <f>H638+H640+H637+H641+H636+H639</f>
        <v>189800</v>
      </c>
      <c r="I635" s="80">
        <f>I638+I640+I637+I641+I636+I639</f>
        <v>174262.51</v>
      </c>
      <c r="J635" s="81">
        <f t="shared" si="70"/>
        <v>91.81375658587989</v>
      </c>
      <c r="K635" s="3">
        <f t="shared" si="67"/>
        <v>120.76121992161377</v>
      </c>
      <c r="L635" s="155">
        <f>(I635/$I$732)*100</f>
        <v>0.6181297346961401</v>
      </c>
    </row>
    <row r="636" spans="1:12" ht="21" customHeight="1">
      <c r="A636" s="201"/>
      <c r="B636" s="206"/>
      <c r="C636" s="24">
        <v>4170</v>
      </c>
      <c r="D636" s="13" t="s">
        <v>30</v>
      </c>
      <c r="E636" s="99">
        <v>6236</v>
      </c>
      <c r="F636" s="42">
        <v>99</v>
      </c>
      <c r="G636" s="99">
        <v>2500</v>
      </c>
      <c r="H636" s="99">
        <v>2500</v>
      </c>
      <c r="I636" s="99">
        <v>2400</v>
      </c>
      <c r="J636" s="100">
        <f t="shared" si="70"/>
        <v>96</v>
      </c>
      <c r="K636" s="47"/>
      <c r="L636" s="156"/>
    </row>
    <row r="637" spans="1:12" ht="21" customHeight="1">
      <c r="A637" s="201"/>
      <c r="B637" s="206"/>
      <c r="C637" s="24">
        <v>4210</v>
      </c>
      <c r="D637" s="13" t="s">
        <v>14</v>
      </c>
      <c r="E637" s="99">
        <v>2249.83</v>
      </c>
      <c r="F637" s="42">
        <v>75</v>
      </c>
      <c r="G637" s="99">
        <v>2000</v>
      </c>
      <c r="H637" s="99">
        <v>9900</v>
      </c>
      <c r="I637" s="99">
        <v>9840.22</v>
      </c>
      <c r="J637" s="100">
        <f t="shared" si="70"/>
        <v>99.3961616161616</v>
      </c>
      <c r="K637" s="47">
        <f t="shared" si="67"/>
        <v>437.3761573096634</v>
      </c>
      <c r="L637" s="156"/>
    </row>
    <row r="638" spans="1:12" ht="11.25">
      <c r="A638" s="201"/>
      <c r="B638" s="197"/>
      <c r="C638" s="24">
        <v>4260</v>
      </c>
      <c r="D638" s="13" t="s">
        <v>15</v>
      </c>
      <c r="E638" s="83">
        <v>134248.06</v>
      </c>
      <c r="F638" s="54">
        <v>90</v>
      </c>
      <c r="G638" s="83">
        <v>150000</v>
      </c>
      <c r="H638" s="83">
        <v>147000</v>
      </c>
      <c r="I638" s="83">
        <v>133944.11</v>
      </c>
      <c r="J638" s="50">
        <f t="shared" si="70"/>
        <v>91.11844217687074</v>
      </c>
      <c r="K638" s="47">
        <f t="shared" si="67"/>
        <v>99.77359076920739</v>
      </c>
      <c r="L638" s="156">
        <f>(I638/$I$732)*100</f>
        <v>0.47511560104586237</v>
      </c>
    </row>
    <row r="639" spans="1:12" ht="11.25">
      <c r="A639" s="201"/>
      <c r="B639" s="197"/>
      <c r="C639" s="24">
        <v>4270</v>
      </c>
      <c r="D639" s="13"/>
      <c r="E639" s="83"/>
      <c r="F639" s="54"/>
      <c r="G639" s="83"/>
      <c r="H639" s="83">
        <v>3600</v>
      </c>
      <c r="I639" s="83">
        <v>3500</v>
      </c>
      <c r="J639" s="50"/>
      <c r="K639" s="47"/>
      <c r="L639" s="156"/>
    </row>
    <row r="640" spans="1:12" ht="21" customHeight="1">
      <c r="A640" s="201"/>
      <c r="B640" s="197"/>
      <c r="C640" s="24">
        <v>4300</v>
      </c>
      <c r="D640" s="13" t="s">
        <v>19</v>
      </c>
      <c r="E640" s="83">
        <v>1569.48</v>
      </c>
      <c r="F640" s="54">
        <v>58</v>
      </c>
      <c r="G640" s="83">
        <v>3000</v>
      </c>
      <c r="H640" s="83">
        <v>6300</v>
      </c>
      <c r="I640" s="83">
        <v>6150.2</v>
      </c>
      <c r="J640" s="50">
        <f t="shared" si="70"/>
        <v>97.62222222222222</v>
      </c>
      <c r="K640" s="47">
        <f t="shared" si="67"/>
        <v>391.8622728547034</v>
      </c>
      <c r="L640" s="156">
        <f>(I640/$I$732)*100</f>
        <v>0.02181548684411926</v>
      </c>
    </row>
    <row r="641" spans="1:12" ht="32.25" customHeight="1">
      <c r="A641" s="201"/>
      <c r="B641" s="199"/>
      <c r="C641" s="24">
        <v>6050</v>
      </c>
      <c r="D641" s="13" t="s">
        <v>275</v>
      </c>
      <c r="E641" s="83"/>
      <c r="F641" s="54"/>
      <c r="G641" s="83">
        <v>18000</v>
      </c>
      <c r="H641" s="83">
        <v>20500</v>
      </c>
      <c r="I641" s="83">
        <v>18427.98</v>
      </c>
      <c r="J641" s="50">
        <f t="shared" si="70"/>
        <v>89.89258536585366</v>
      </c>
      <c r="K641" s="47" t="e">
        <f t="shared" si="67"/>
        <v>#DIV/0!</v>
      </c>
      <c r="L641" s="156"/>
    </row>
    <row r="642" spans="1:12" ht="61.5" customHeight="1">
      <c r="A642" s="201"/>
      <c r="B642" s="200">
        <v>90019</v>
      </c>
      <c r="C642" s="44"/>
      <c r="D642" s="2" t="s">
        <v>202</v>
      </c>
      <c r="E642" s="101">
        <f>E643+E644</f>
        <v>13759.4</v>
      </c>
      <c r="F642" s="102">
        <v>78</v>
      </c>
      <c r="G642" s="101">
        <f>G643+G644</f>
        <v>17500</v>
      </c>
      <c r="H642" s="101">
        <f>H643+H644</f>
        <v>17000</v>
      </c>
      <c r="I642" s="101">
        <f>I643+I644</f>
        <v>6973.15</v>
      </c>
      <c r="J642" s="136">
        <f t="shared" si="70"/>
        <v>41.0185294117647</v>
      </c>
      <c r="K642" s="3">
        <f t="shared" si="67"/>
        <v>50.67917205692108</v>
      </c>
      <c r="L642" s="146">
        <f>(I642/$I$732)*100</f>
        <v>0.02473458783243963</v>
      </c>
    </row>
    <row r="643" spans="1:12" ht="21.75" customHeight="1">
      <c r="A643" s="201"/>
      <c r="B643" s="198"/>
      <c r="C643" s="24">
        <v>4210</v>
      </c>
      <c r="D643" s="13" t="s">
        <v>14</v>
      </c>
      <c r="E643" s="83">
        <v>408</v>
      </c>
      <c r="F643" s="54">
        <v>41</v>
      </c>
      <c r="G643" s="83">
        <v>5000</v>
      </c>
      <c r="H643" s="83">
        <v>4500</v>
      </c>
      <c r="I643" s="83">
        <v>186.07</v>
      </c>
      <c r="J643" s="50">
        <f t="shared" si="70"/>
        <v>4.134888888888889</v>
      </c>
      <c r="K643" s="47">
        <f t="shared" si="67"/>
        <v>45.60539215686275</v>
      </c>
      <c r="L643" s="156"/>
    </row>
    <row r="644" spans="1:12" ht="21" customHeight="1">
      <c r="A644" s="201"/>
      <c r="B644" s="199"/>
      <c r="C644" s="24">
        <v>4300</v>
      </c>
      <c r="D644" s="13" t="s">
        <v>19</v>
      </c>
      <c r="E644" s="83">
        <v>13351.4</v>
      </c>
      <c r="F644" s="54">
        <v>80</v>
      </c>
      <c r="G644" s="83">
        <v>12500</v>
      </c>
      <c r="H644" s="83">
        <v>12500</v>
      </c>
      <c r="I644" s="83">
        <v>6787.08</v>
      </c>
      <c r="J644" s="50">
        <f t="shared" si="70"/>
        <v>54.29664</v>
      </c>
      <c r="K644" s="47">
        <f t="shared" si="67"/>
        <v>50.8342196323981</v>
      </c>
      <c r="L644" s="156"/>
    </row>
    <row r="645" spans="1:12" ht="21">
      <c r="A645" s="201"/>
      <c r="B645" s="200">
        <v>90095</v>
      </c>
      <c r="C645" s="44"/>
      <c r="D645" s="2" t="s">
        <v>25</v>
      </c>
      <c r="E645" s="80">
        <f>E646+E647+E648+E650+E651+E649</f>
        <v>90125.73</v>
      </c>
      <c r="F645" s="86">
        <v>99</v>
      </c>
      <c r="G645" s="80">
        <f>G646+G647+G648+G650+G651+G649</f>
        <v>233600</v>
      </c>
      <c r="H645" s="80">
        <f>H646+H647+H648+H650+H651+H649</f>
        <v>108700</v>
      </c>
      <c r="I645" s="80">
        <f>I646+I647+I648+I650+I651+I649</f>
        <v>89803.44</v>
      </c>
      <c r="J645" s="81">
        <f t="shared" si="70"/>
        <v>82.61586016559338</v>
      </c>
      <c r="K645" s="3">
        <f t="shared" si="67"/>
        <v>99.64239956780378</v>
      </c>
      <c r="L645" s="155"/>
    </row>
    <row r="646" spans="1:12" ht="21" customHeight="1">
      <c r="A646" s="201"/>
      <c r="B646" s="197"/>
      <c r="C646" s="24">
        <v>4210</v>
      </c>
      <c r="D646" s="13" t="s">
        <v>14</v>
      </c>
      <c r="E646" s="83">
        <v>126.14</v>
      </c>
      <c r="F646" s="54">
        <v>25</v>
      </c>
      <c r="G646" s="83">
        <v>200</v>
      </c>
      <c r="H646" s="83">
        <v>700</v>
      </c>
      <c r="I646" s="83">
        <v>415.98</v>
      </c>
      <c r="J646" s="50">
        <f t="shared" si="70"/>
        <v>59.42571428571429</v>
      </c>
      <c r="K646" s="47">
        <f t="shared" si="67"/>
        <v>329.7764388774378</v>
      </c>
      <c r="L646" s="155"/>
    </row>
    <row r="647" spans="1:12" ht="11.25">
      <c r="A647" s="201"/>
      <c r="B647" s="197"/>
      <c r="C647" s="24">
        <v>4260</v>
      </c>
      <c r="D647" s="13" t="s">
        <v>15</v>
      </c>
      <c r="E647" s="83">
        <v>330.67</v>
      </c>
      <c r="F647" s="54">
        <v>74</v>
      </c>
      <c r="G647" s="83">
        <v>400</v>
      </c>
      <c r="H647" s="83">
        <v>400</v>
      </c>
      <c r="I647" s="83">
        <v>262.26</v>
      </c>
      <c r="J647" s="50">
        <f t="shared" si="70"/>
        <v>65.565</v>
      </c>
      <c r="K647" s="47">
        <f t="shared" si="67"/>
        <v>79.31170048689025</v>
      </c>
      <c r="L647" s="155"/>
    </row>
    <row r="648" spans="1:12" ht="22.5">
      <c r="A648" s="201"/>
      <c r="B648" s="197"/>
      <c r="C648" s="24">
        <v>4300</v>
      </c>
      <c r="D648" s="13" t="s">
        <v>19</v>
      </c>
      <c r="E648" s="83">
        <v>89668.92</v>
      </c>
      <c r="F648" s="54">
        <v>100</v>
      </c>
      <c r="G648" s="83">
        <v>95000</v>
      </c>
      <c r="H648" s="83">
        <v>95000</v>
      </c>
      <c r="I648" s="83">
        <v>89083.2</v>
      </c>
      <c r="J648" s="50">
        <f t="shared" si="70"/>
        <v>93.77178947368421</v>
      </c>
      <c r="K648" s="47">
        <f t="shared" si="67"/>
        <v>99.34679708420711</v>
      </c>
      <c r="L648" s="155"/>
    </row>
    <row r="649" spans="1:12" ht="33" customHeight="1">
      <c r="A649" s="201"/>
      <c r="B649" s="197"/>
      <c r="C649" s="24">
        <v>6050</v>
      </c>
      <c r="D649" s="13" t="s">
        <v>275</v>
      </c>
      <c r="E649" s="83"/>
      <c r="F649" s="54"/>
      <c r="G649" s="83">
        <v>63000</v>
      </c>
      <c r="H649" s="83">
        <v>11600</v>
      </c>
      <c r="I649" s="83"/>
      <c r="J649" s="50">
        <f t="shared" si="70"/>
        <v>0</v>
      </c>
      <c r="K649" s="47"/>
      <c r="L649" s="155"/>
    </row>
    <row r="650" spans="1:12" ht="33.75">
      <c r="A650" s="198"/>
      <c r="B650" s="198"/>
      <c r="C650" s="24">
        <v>6057</v>
      </c>
      <c r="D650" s="13" t="s">
        <v>275</v>
      </c>
      <c r="E650" s="83"/>
      <c r="F650" s="54"/>
      <c r="G650" s="83">
        <v>52500</v>
      </c>
      <c r="H650" s="83"/>
      <c r="I650" s="83"/>
      <c r="J650" s="50"/>
      <c r="K650" s="47"/>
      <c r="L650" s="155"/>
    </row>
    <row r="651" spans="1:12" ht="33.75">
      <c r="A651" s="199"/>
      <c r="B651" s="199"/>
      <c r="C651" s="24">
        <v>6059</v>
      </c>
      <c r="D651" s="13" t="s">
        <v>275</v>
      </c>
      <c r="E651" s="83"/>
      <c r="F651" s="54"/>
      <c r="G651" s="83">
        <v>22500</v>
      </c>
      <c r="H651" s="83">
        <v>1000</v>
      </c>
      <c r="I651" s="83">
        <v>42</v>
      </c>
      <c r="J651" s="50"/>
      <c r="K651" s="47"/>
      <c r="L651" s="155"/>
    </row>
    <row r="652" spans="1:12" s="12" customFormat="1" ht="42" customHeight="1">
      <c r="A652" s="196" t="s">
        <v>132</v>
      </c>
      <c r="B652" s="24"/>
      <c r="C652" s="24"/>
      <c r="D652" s="2" t="s">
        <v>133</v>
      </c>
      <c r="E652" s="80">
        <f>E656+E662+E665+E667</f>
        <v>871081.6</v>
      </c>
      <c r="F652" s="86">
        <v>98</v>
      </c>
      <c r="G652" s="80">
        <f>G656+G662+G665</f>
        <v>1015590.7100000001</v>
      </c>
      <c r="H652" s="80">
        <f>H656+H662+H665</f>
        <v>1083552.71</v>
      </c>
      <c r="I652" s="80">
        <f>I656+I662+I665</f>
        <v>1066932.81</v>
      </c>
      <c r="J652" s="81">
        <f aca="true" t="shared" si="71" ref="J652:J661">(I652/H652)*100</f>
        <v>98.46616598836249</v>
      </c>
      <c r="K652" s="3">
        <f t="shared" si="67"/>
        <v>122.48368120736338</v>
      </c>
      <c r="L652" s="155">
        <f>(I652/$I$732)*100</f>
        <v>3.784536873616174</v>
      </c>
    </row>
    <row r="653" spans="1:12" s="12" customFormat="1" ht="9.75" customHeight="1">
      <c r="A653" s="201"/>
      <c r="B653" s="24"/>
      <c r="C653" s="24"/>
      <c r="D653" s="16" t="s">
        <v>12</v>
      </c>
      <c r="E653" s="97">
        <f>E652-E654</f>
        <v>862484.88</v>
      </c>
      <c r="F653" s="64">
        <v>98</v>
      </c>
      <c r="G653" s="97">
        <f>G652-G654</f>
        <v>937161.42</v>
      </c>
      <c r="H653" s="97">
        <f>H652-H654</f>
        <v>995749.4199999999</v>
      </c>
      <c r="I653" s="97">
        <f>I652-I654</f>
        <v>984618.3800000001</v>
      </c>
      <c r="J653" s="100">
        <f t="shared" si="71"/>
        <v>98.8821444656227</v>
      </c>
      <c r="K653" s="47">
        <f t="shared" si="67"/>
        <v>114.16065403952358</v>
      </c>
      <c r="L653" s="156">
        <f>(I653/$I$732)*100</f>
        <v>3.492557854275962</v>
      </c>
    </row>
    <row r="654" spans="1:12" s="12" customFormat="1" ht="10.5" customHeight="1">
      <c r="A654" s="201"/>
      <c r="B654" s="24"/>
      <c r="C654" s="24"/>
      <c r="D654" s="16" t="s">
        <v>160</v>
      </c>
      <c r="E654" s="97">
        <f>E655+E661+E664</f>
        <v>8596.72</v>
      </c>
      <c r="F654" s="97">
        <f>F655+F661+F664</f>
        <v>57</v>
      </c>
      <c r="G654" s="97">
        <f>G655+G661+G664</f>
        <v>78429.29000000001</v>
      </c>
      <c r="H654" s="97">
        <f>H655+H661+H664</f>
        <v>87803.29000000001</v>
      </c>
      <c r="I654" s="97">
        <f>I655+I661+I664</f>
        <v>82314.43</v>
      </c>
      <c r="J654" s="100">
        <f t="shared" si="71"/>
        <v>93.74868527136054</v>
      </c>
      <c r="K654" s="47">
        <f t="shared" si="67"/>
        <v>957.5097246391646</v>
      </c>
      <c r="L654" s="156"/>
    </row>
    <row r="655" spans="1:12" s="12" customFormat="1" ht="13.5" customHeight="1">
      <c r="A655" s="201"/>
      <c r="B655" s="24"/>
      <c r="C655" s="24"/>
      <c r="D655" s="16" t="s">
        <v>207</v>
      </c>
      <c r="E655" s="97">
        <f>E659+E660+E679</f>
        <v>0</v>
      </c>
      <c r="F655" s="64"/>
      <c r="G655" s="97">
        <f>G659+G660+G679</f>
        <v>53429.29</v>
      </c>
      <c r="H655" s="97">
        <f>H659+H660+H679</f>
        <v>57883.29</v>
      </c>
      <c r="I655" s="97">
        <f>I659+I660+I679</f>
        <v>52394.43</v>
      </c>
      <c r="J655" s="100">
        <f t="shared" si="71"/>
        <v>90.51736692921222</v>
      </c>
      <c r="K655" s="47"/>
      <c r="L655" s="156"/>
    </row>
    <row r="656" spans="1:12" s="12" customFormat="1" ht="31.5" customHeight="1">
      <c r="A656" s="201"/>
      <c r="B656" s="209">
        <v>92109</v>
      </c>
      <c r="C656" s="44"/>
      <c r="D656" s="2" t="s">
        <v>134</v>
      </c>
      <c r="E656" s="80">
        <f>E657+E661+E658+E659+E660</f>
        <v>628596.72</v>
      </c>
      <c r="F656" s="86">
        <v>97</v>
      </c>
      <c r="G656" s="80">
        <f>G657+G661+G667+G658+G659+G660</f>
        <v>785590.7100000001</v>
      </c>
      <c r="H656" s="80">
        <f>H657+H661+H667+H658+H659+H660</f>
        <v>843412.7100000001</v>
      </c>
      <c r="I656" s="80">
        <f>I657+I661+I667+I658+I659+I660</f>
        <v>826792.8099999999</v>
      </c>
      <c r="J656" s="81">
        <f t="shared" si="71"/>
        <v>98.02944634306019</v>
      </c>
      <c r="K656" s="3">
        <f t="shared" si="67"/>
        <v>131.52992748673583</v>
      </c>
      <c r="L656" s="155">
        <f aca="true" t="shared" si="72" ref="L656:L666">(I656/$I$732)*100</f>
        <v>2.932731889916977</v>
      </c>
    </row>
    <row r="657" spans="1:12" s="12" customFormat="1" ht="42.75" customHeight="1">
      <c r="A657" s="201"/>
      <c r="B657" s="210"/>
      <c r="C657" s="24">
        <v>2480</v>
      </c>
      <c r="D657" s="13" t="s">
        <v>155</v>
      </c>
      <c r="E657" s="83">
        <v>620000</v>
      </c>
      <c r="F657" s="54">
        <v>98</v>
      </c>
      <c r="G657" s="83">
        <v>668900</v>
      </c>
      <c r="H657" s="83">
        <v>701000</v>
      </c>
      <c r="I657" s="83">
        <v>701000</v>
      </c>
      <c r="J657" s="54">
        <f t="shared" si="71"/>
        <v>100</v>
      </c>
      <c r="K657" s="47">
        <f t="shared" si="67"/>
        <v>113.06451612903226</v>
      </c>
      <c r="L657" s="156">
        <f t="shared" si="72"/>
        <v>2.4865299141048425</v>
      </c>
    </row>
    <row r="658" spans="1:12" s="12" customFormat="1" ht="22.5">
      <c r="A658" s="201"/>
      <c r="B658" s="210"/>
      <c r="C658" s="24">
        <v>4210</v>
      </c>
      <c r="D658" s="13" t="s">
        <v>14</v>
      </c>
      <c r="E658" s="83"/>
      <c r="F658" s="54"/>
      <c r="G658" s="83">
        <v>14061.42</v>
      </c>
      <c r="H658" s="83">
        <v>20287.42</v>
      </c>
      <c r="I658" s="83">
        <v>20210.98</v>
      </c>
      <c r="J658" s="54"/>
      <c r="K658" s="47"/>
      <c r="L658" s="156"/>
    </row>
    <row r="659" spans="1:12" s="12" customFormat="1" ht="33.75">
      <c r="A659" s="201"/>
      <c r="B659" s="210"/>
      <c r="C659" s="24">
        <v>6050</v>
      </c>
      <c r="D659" s="13" t="s">
        <v>275</v>
      </c>
      <c r="E659" s="83"/>
      <c r="F659" s="54"/>
      <c r="G659" s="83">
        <v>17840.29</v>
      </c>
      <c r="H659" s="83">
        <v>6092</v>
      </c>
      <c r="I659" s="83">
        <v>6053.82</v>
      </c>
      <c r="J659" s="54"/>
      <c r="K659" s="47"/>
      <c r="L659" s="156"/>
    </row>
    <row r="660" spans="1:12" s="12" customFormat="1" ht="33.75">
      <c r="A660" s="201"/>
      <c r="B660" s="210"/>
      <c r="C660" s="24">
        <v>6060</v>
      </c>
      <c r="D660" s="13" t="s">
        <v>245</v>
      </c>
      <c r="E660" s="83"/>
      <c r="F660" s="54"/>
      <c r="G660" s="83">
        <v>35589</v>
      </c>
      <c r="H660" s="83">
        <v>46791.29</v>
      </c>
      <c r="I660" s="83">
        <v>46340.61</v>
      </c>
      <c r="J660" s="54"/>
      <c r="K660" s="47"/>
      <c r="L660" s="156"/>
    </row>
    <row r="661" spans="1:12" ht="113.25" customHeight="1">
      <c r="A661" s="201"/>
      <c r="B661" s="210"/>
      <c r="C661" s="24">
        <v>6220</v>
      </c>
      <c r="D661" s="13" t="s">
        <v>156</v>
      </c>
      <c r="E661" s="83">
        <v>8596.72</v>
      </c>
      <c r="F661" s="54">
        <v>57</v>
      </c>
      <c r="G661" s="83">
        <v>25000</v>
      </c>
      <c r="H661" s="83">
        <v>25000</v>
      </c>
      <c r="I661" s="83">
        <v>25000</v>
      </c>
      <c r="J661" s="54">
        <f t="shared" si="71"/>
        <v>100</v>
      </c>
      <c r="K661" s="47">
        <f aca="true" t="shared" si="73" ref="K661:K738">(I661/E661)*100</f>
        <v>290.8085874612643</v>
      </c>
      <c r="L661" s="156">
        <f t="shared" si="72"/>
        <v>0.08867795699375329</v>
      </c>
    </row>
    <row r="662" spans="1:12" ht="11.25">
      <c r="A662" s="201"/>
      <c r="B662" s="200">
        <v>92116</v>
      </c>
      <c r="C662" s="44"/>
      <c r="D662" s="2" t="s">
        <v>135</v>
      </c>
      <c r="E662" s="80">
        <f>E663+E664</f>
        <v>210000</v>
      </c>
      <c r="F662" s="86">
        <v>100</v>
      </c>
      <c r="G662" s="80">
        <f>G663+G664</f>
        <v>210000</v>
      </c>
      <c r="H662" s="80">
        <f>H663+H664</f>
        <v>220140</v>
      </c>
      <c r="I662" s="80">
        <f>I663+I664</f>
        <v>220140</v>
      </c>
      <c r="J662" s="86">
        <f aca="true" t="shared" si="74" ref="J662:J682">(I662/H662)*100</f>
        <v>100</v>
      </c>
      <c r="K662" s="3">
        <f t="shared" si="73"/>
        <v>104.82857142857142</v>
      </c>
      <c r="L662" s="155">
        <f t="shared" si="72"/>
        <v>0.780862618104194</v>
      </c>
    </row>
    <row r="663" spans="1:12" s="12" customFormat="1" ht="46.5" customHeight="1">
      <c r="A663" s="201"/>
      <c r="B663" s="197"/>
      <c r="C663" s="24">
        <v>2480</v>
      </c>
      <c r="D663" s="13" t="s">
        <v>155</v>
      </c>
      <c r="E663" s="83">
        <v>210000</v>
      </c>
      <c r="F663" s="54">
        <v>100</v>
      </c>
      <c r="G663" s="83">
        <v>210000</v>
      </c>
      <c r="H663" s="83">
        <v>215220</v>
      </c>
      <c r="I663" s="83">
        <v>215220</v>
      </c>
      <c r="J663" s="54">
        <f t="shared" si="74"/>
        <v>100</v>
      </c>
      <c r="K663" s="47">
        <f t="shared" si="73"/>
        <v>102.4857142857143</v>
      </c>
      <c r="L663" s="156">
        <f t="shared" si="72"/>
        <v>0.7634107961678233</v>
      </c>
    </row>
    <row r="664" spans="1:12" s="12" customFormat="1" ht="115.5" customHeight="1">
      <c r="A664" s="201"/>
      <c r="B664" s="199"/>
      <c r="C664" s="24">
        <v>6220</v>
      </c>
      <c r="D664" s="13" t="s">
        <v>156</v>
      </c>
      <c r="E664" s="83"/>
      <c r="F664" s="54"/>
      <c r="G664" s="83"/>
      <c r="H664" s="83">
        <v>4920</v>
      </c>
      <c r="I664" s="83">
        <v>4920</v>
      </c>
      <c r="J664" s="54"/>
      <c r="K664" s="47"/>
      <c r="L664" s="156"/>
    </row>
    <row r="665" spans="1:12" s="12" customFormat="1" ht="29.25" customHeight="1">
      <c r="A665" s="201"/>
      <c r="B665" s="209">
        <v>92120</v>
      </c>
      <c r="C665" s="44"/>
      <c r="D665" s="2" t="s">
        <v>157</v>
      </c>
      <c r="E665" s="80">
        <f>E666</f>
        <v>20000</v>
      </c>
      <c r="F665" s="86">
        <v>100</v>
      </c>
      <c r="G665" s="80">
        <f>G666</f>
        <v>20000</v>
      </c>
      <c r="H665" s="80">
        <f>H666</f>
        <v>20000</v>
      </c>
      <c r="I665" s="80">
        <f>I666</f>
        <v>20000</v>
      </c>
      <c r="J665" s="81">
        <f t="shared" si="74"/>
        <v>100</v>
      </c>
      <c r="K665" s="3">
        <f t="shared" si="73"/>
        <v>100</v>
      </c>
      <c r="L665" s="169">
        <f t="shared" si="72"/>
        <v>0.07094236559500264</v>
      </c>
    </row>
    <row r="666" spans="1:12" ht="113.25" customHeight="1">
      <c r="A666" s="201"/>
      <c r="B666" s="210"/>
      <c r="C666" s="24">
        <v>2720</v>
      </c>
      <c r="D666" s="13" t="s">
        <v>276</v>
      </c>
      <c r="E666" s="83">
        <v>20000</v>
      </c>
      <c r="F666" s="54">
        <v>100</v>
      </c>
      <c r="G666" s="83">
        <v>20000</v>
      </c>
      <c r="H666" s="83">
        <v>20000</v>
      </c>
      <c r="I666" s="83">
        <v>20000</v>
      </c>
      <c r="J666" s="50">
        <f t="shared" si="74"/>
        <v>100</v>
      </c>
      <c r="K666" s="47">
        <f t="shared" si="73"/>
        <v>100</v>
      </c>
      <c r="L666" s="169">
        <f t="shared" si="72"/>
        <v>0.07094236559500264</v>
      </c>
    </row>
    <row r="667" spans="1:12" s="23" customFormat="1" ht="22.5" customHeight="1">
      <c r="A667" s="201"/>
      <c r="B667" s="200">
        <v>92195</v>
      </c>
      <c r="C667" s="179"/>
      <c r="D667" s="51" t="s">
        <v>25</v>
      </c>
      <c r="E667" s="101">
        <f>SUM(E668:E679)</f>
        <v>12484.880000000001</v>
      </c>
      <c r="F667" s="102">
        <v>69</v>
      </c>
      <c r="G667" s="101">
        <f>SUM(G668:G679)</f>
        <v>24200</v>
      </c>
      <c r="H667" s="101">
        <f>SUM(H668:H679)</f>
        <v>44242</v>
      </c>
      <c r="I667" s="101">
        <f>SUM(I668:I679)</f>
        <v>28187.399999999998</v>
      </c>
      <c r="J667" s="50">
        <f t="shared" si="74"/>
        <v>63.71185751096243</v>
      </c>
      <c r="K667" s="47"/>
      <c r="L667" s="169"/>
    </row>
    <row r="668" spans="1:12" ht="78.75">
      <c r="A668" s="201"/>
      <c r="B668" s="206"/>
      <c r="C668" s="178">
        <v>2820</v>
      </c>
      <c r="D668" s="13" t="s">
        <v>348</v>
      </c>
      <c r="E668" s="99"/>
      <c r="F668" s="42"/>
      <c r="G668" s="99"/>
      <c r="H668" s="99">
        <v>5000</v>
      </c>
      <c r="I668" s="99">
        <v>5000</v>
      </c>
      <c r="J668" s="100"/>
      <c r="K668" s="47"/>
      <c r="L668" s="156"/>
    </row>
    <row r="669" spans="1:12" ht="33" customHeight="1">
      <c r="A669" s="201"/>
      <c r="B669" s="206"/>
      <c r="C669" s="178">
        <v>3020</v>
      </c>
      <c r="D669" s="13" t="s">
        <v>269</v>
      </c>
      <c r="E669" s="83">
        <v>136</v>
      </c>
      <c r="F669" s="54">
        <v>27</v>
      </c>
      <c r="G669" s="83">
        <v>500</v>
      </c>
      <c r="H669" s="83">
        <v>1000</v>
      </c>
      <c r="I669" s="83">
        <v>814.21</v>
      </c>
      <c r="J669" s="50">
        <f t="shared" si="74"/>
        <v>81.42099999999999</v>
      </c>
      <c r="K669" s="47"/>
      <c r="L669" s="169"/>
    </row>
    <row r="670" spans="1:12" ht="22.5" customHeight="1">
      <c r="A670" s="201"/>
      <c r="B670" s="206"/>
      <c r="C670" s="178">
        <v>4010</v>
      </c>
      <c r="D670" s="13" t="s">
        <v>113</v>
      </c>
      <c r="E670" s="83"/>
      <c r="F670" s="54"/>
      <c r="G670" s="83">
        <v>1000</v>
      </c>
      <c r="H670" s="83">
        <v>1000</v>
      </c>
      <c r="I670" s="83"/>
      <c r="J670" s="50">
        <f t="shared" si="74"/>
        <v>0</v>
      </c>
      <c r="K670" s="47"/>
      <c r="L670" s="169"/>
    </row>
    <row r="671" spans="1:12" ht="12" customHeight="1">
      <c r="A671" s="201"/>
      <c r="B671" s="206"/>
      <c r="C671" s="178">
        <v>4110</v>
      </c>
      <c r="D671" s="13" t="s">
        <v>114</v>
      </c>
      <c r="E671" s="83">
        <v>18.81</v>
      </c>
      <c r="F671" s="54">
        <v>19</v>
      </c>
      <c r="G671" s="83">
        <v>300</v>
      </c>
      <c r="H671" s="83">
        <v>300</v>
      </c>
      <c r="I671" s="83"/>
      <c r="J671" s="50">
        <f t="shared" si="74"/>
        <v>0</v>
      </c>
      <c r="K671" s="47"/>
      <c r="L671" s="169"/>
    </row>
    <row r="672" spans="1:12" ht="23.25" customHeight="1">
      <c r="A672" s="201"/>
      <c r="B672" s="206"/>
      <c r="C672" s="178">
        <v>4120</v>
      </c>
      <c r="D672" s="13" t="s">
        <v>67</v>
      </c>
      <c r="E672" s="83">
        <v>2.7</v>
      </c>
      <c r="F672" s="54">
        <v>3</v>
      </c>
      <c r="G672" s="83">
        <v>100</v>
      </c>
      <c r="H672" s="83">
        <v>100</v>
      </c>
      <c r="I672" s="83"/>
      <c r="J672" s="50">
        <f t="shared" si="74"/>
        <v>0</v>
      </c>
      <c r="K672" s="47"/>
      <c r="L672" s="169"/>
    </row>
    <row r="673" spans="1:12" ht="27" customHeight="1">
      <c r="A673" s="201"/>
      <c r="B673" s="206"/>
      <c r="C673" s="178">
        <v>4170</v>
      </c>
      <c r="D673" s="13" t="s">
        <v>30</v>
      </c>
      <c r="E673" s="83">
        <v>110</v>
      </c>
      <c r="F673" s="54">
        <v>9</v>
      </c>
      <c r="G673" s="83">
        <v>1000</v>
      </c>
      <c r="H673" s="83">
        <v>1000</v>
      </c>
      <c r="I673" s="83"/>
      <c r="J673" s="50">
        <f t="shared" si="74"/>
        <v>0</v>
      </c>
      <c r="K673" s="47"/>
      <c r="L673" s="169"/>
    </row>
    <row r="674" spans="1:12" ht="22.5" customHeight="1">
      <c r="A674" s="201"/>
      <c r="B674" s="206"/>
      <c r="C674" s="178">
        <v>4210</v>
      </c>
      <c r="D674" s="13" t="s">
        <v>14</v>
      </c>
      <c r="E674" s="83">
        <v>6316.52</v>
      </c>
      <c r="F674" s="54">
        <v>84</v>
      </c>
      <c r="G674" s="83">
        <v>7000</v>
      </c>
      <c r="H674" s="83">
        <v>12100</v>
      </c>
      <c r="I674" s="83">
        <v>7618.28</v>
      </c>
      <c r="J674" s="50">
        <f t="shared" si="74"/>
        <v>62.960991735537185</v>
      </c>
      <c r="K674" s="47"/>
      <c r="L674" s="169"/>
    </row>
    <row r="675" spans="1:12" ht="11.25">
      <c r="A675" s="201"/>
      <c r="B675" s="206"/>
      <c r="C675" s="178">
        <v>4260</v>
      </c>
      <c r="D675" s="13" t="s">
        <v>15</v>
      </c>
      <c r="E675" s="83">
        <v>3478.85</v>
      </c>
      <c r="F675" s="54">
        <v>69</v>
      </c>
      <c r="G675" s="83">
        <v>12000</v>
      </c>
      <c r="H675" s="83">
        <v>15942</v>
      </c>
      <c r="I675" s="83">
        <v>13520.24</v>
      </c>
      <c r="J675" s="50">
        <f t="shared" si="74"/>
        <v>84.80893237987705</v>
      </c>
      <c r="K675" s="47"/>
      <c r="L675" s="169"/>
    </row>
    <row r="676" spans="1:12" ht="22.5">
      <c r="A676" s="201"/>
      <c r="B676" s="206"/>
      <c r="C676" s="178">
        <v>4270</v>
      </c>
      <c r="D676" s="13" t="s">
        <v>17</v>
      </c>
      <c r="E676" s="83">
        <v>425</v>
      </c>
      <c r="F676" s="54">
        <v>85</v>
      </c>
      <c r="G676" s="83"/>
      <c r="H676" s="83">
        <v>1300</v>
      </c>
      <c r="I676" s="83">
        <v>1026.82</v>
      </c>
      <c r="J676" s="50">
        <f t="shared" si="74"/>
        <v>78.98615384615384</v>
      </c>
      <c r="K676" s="47"/>
      <c r="L676" s="169"/>
    </row>
    <row r="677" spans="1:12" ht="11.25">
      <c r="A677" s="201"/>
      <c r="B677" s="206"/>
      <c r="C677" s="178">
        <v>4300</v>
      </c>
      <c r="D677" s="13" t="s">
        <v>107</v>
      </c>
      <c r="E677" s="83">
        <v>1907</v>
      </c>
      <c r="F677" s="54">
        <v>76</v>
      </c>
      <c r="G677" s="83">
        <v>2000</v>
      </c>
      <c r="H677" s="83">
        <v>1200</v>
      </c>
      <c r="I677" s="83">
        <v>207.85</v>
      </c>
      <c r="J677" s="50">
        <f t="shared" si="74"/>
        <v>17.320833333333333</v>
      </c>
      <c r="K677" s="47"/>
      <c r="L677" s="169"/>
    </row>
    <row r="678" spans="1:12" ht="34.5" customHeight="1">
      <c r="A678" s="201"/>
      <c r="B678" s="206"/>
      <c r="C678" s="178">
        <v>4360</v>
      </c>
      <c r="D678" s="68" t="s">
        <v>302</v>
      </c>
      <c r="E678" s="83">
        <v>90</v>
      </c>
      <c r="F678" s="54">
        <v>21</v>
      </c>
      <c r="G678" s="83">
        <v>300</v>
      </c>
      <c r="H678" s="83">
        <v>300</v>
      </c>
      <c r="I678" s="83"/>
      <c r="J678" s="50">
        <f t="shared" si="74"/>
        <v>0</v>
      </c>
      <c r="K678" s="47"/>
      <c r="L678" s="169"/>
    </row>
    <row r="679" spans="1:12" ht="34.5" customHeight="1">
      <c r="A679" s="199"/>
      <c r="B679" s="199"/>
      <c r="C679" s="178">
        <v>6050</v>
      </c>
      <c r="D679" s="13" t="s">
        <v>245</v>
      </c>
      <c r="E679" s="83"/>
      <c r="F679" s="54"/>
      <c r="G679" s="83"/>
      <c r="H679" s="83">
        <v>5000</v>
      </c>
      <c r="I679" s="83"/>
      <c r="J679" s="50">
        <f t="shared" si="74"/>
        <v>0</v>
      </c>
      <c r="K679" s="47"/>
      <c r="L679" s="169"/>
    </row>
    <row r="680" spans="1:12" s="23" customFormat="1" ht="26.25" customHeight="1">
      <c r="A680" s="196" t="s">
        <v>136</v>
      </c>
      <c r="B680" s="70"/>
      <c r="C680" s="52"/>
      <c r="D680" s="51" t="s">
        <v>277</v>
      </c>
      <c r="E680" s="80">
        <f>E707+E713+E683</f>
        <v>3170626.1799999997</v>
      </c>
      <c r="F680" s="86">
        <v>97</v>
      </c>
      <c r="G680" s="80">
        <f>G707+G713+G683</f>
        <v>1303515.77</v>
      </c>
      <c r="H680" s="80">
        <f>H707+H713+H683</f>
        <v>1240756.42</v>
      </c>
      <c r="I680" s="80">
        <f>I707+I713+I683</f>
        <v>1195262.1600000001</v>
      </c>
      <c r="J680" s="81">
        <f t="shared" si="74"/>
        <v>96.33334478333792</v>
      </c>
      <c r="K680" s="3">
        <f t="shared" si="73"/>
        <v>37.697984314253034</v>
      </c>
      <c r="L680" s="155">
        <f>(I680/$I$732)*100</f>
        <v>4.2397362568296275</v>
      </c>
    </row>
    <row r="681" spans="1:12" s="23" customFormat="1" ht="12" customHeight="1">
      <c r="A681" s="201"/>
      <c r="B681" s="70"/>
      <c r="C681" s="52"/>
      <c r="D681" s="68" t="s">
        <v>12</v>
      </c>
      <c r="E681" s="83">
        <f>E680-E682</f>
        <v>1059687.1299999994</v>
      </c>
      <c r="F681" s="54">
        <v>96</v>
      </c>
      <c r="G681" s="83">
        <f>G680-G682</f>
        <v>1208149.73</v>
      </c>
      <c r="H681" s="83">
        <f>H680-H682</f>
        <v>1143928.75</v>
      </c>
      <c r="I681" s="83">
        <f>I680-I682</f>
        <v>1102559.8800000001</v>
      </c>
      <c r="J681" s="50">
        <f t="shared" si="74"/>
        <v>96.3836148011841</v>
      </c>
      <c r="K681" s="47">
        <f t="shared" si="73"/>
        <v>104.04579321445573</v>
      </c>
      <c r="L681" s="156">
        <f>(I681/$I$732)*100</f>
        <v>3.9109103048671123</v>
      </c>
    </row>
    <row r="682" spans="1:12" s="23" customFormat="1" ht="22.5">
      <c r="A682" s="201"/>
      <c r="B682" s="70"/>
      <c r="C682" s="52"/>
      <c r="D682" s="68" t="s">
        <v>163</v>
      </c>
      <c r="E682" s="83">
        <f>E705+E730+E704+E729+E706+E731+E728+E703</f>
        <v>2110939.0500000003</v>
      </c>
      <c r="F682" s="54">
        <v>97</v>
      </c>
      <c r="G682" s="83">
        <f>G705+G730+G704+G729+G706+G731+G728+G703</f>
        <v>95366.04000000001</v>
      </c>
      <c r="H682" s="83">
        <f>H705+H730+H704+H729+H706+H731+H728+H703</f>
        <v>96827.67</v>
      </c>
      <c r="I682" s="83">
        <f>I705+I730+I704+I729+I706+I731+I728+I703</f>
        <v>92702.28000000001</v>
      </c>
      <c r="J682" s="50">
        <f t="shared" si="74"/>
        <v>95.73945133658593</v>
      </c>
      <c r="K682" s="47">
        <f t="shared" si="73"/>
        <v>4.391518551897555</v>
      </c>
      <c r="L682" s="156">
        <f>(I682/$I$732)*100</f>
        <v>0.3288259519625151</v>
      </c>
    </row>
    <row r="683" spans="1:12" s="70" customFormat="1" ht="14.25" customHeight="1">
      <c r="A683" s="201"/>
      <c r="B683" s="215">
        <v>92601</v>
      </c>
      <c r="C683" s="52"/>
      <c r="D683" s="51" t="s">
        <v>179</v>
      </c>
      <c r="E683" s="80">
        <f>SUM(E684:E706)</f>
        <v>951103.9000000001</v>
      </c>
      <c r="F683" s="86">
        <v>97</v>
      </c>
      <c r="G683" s="80">
        <f>SUM(G684:G706)</f>
        <v>804823.29</v>
      </c>
      <c r="H683" s="80">
        <f>SUM(H684:H706)</f>
        <v>762379.03</v>
      </c>
      <c r="I683" s="80">
        <f>SUM(I684:I706)</f>
        <v>738126.3000000002</v>
      </c>
      <c r="J683" s="136">
        <f aca="true" t="shared" si="75" ref="J683:J706">(I683/H683)*100</f>
        <v>96.81880940508032</v>
      </c>
      <c r="K683" s="3">
        <f t="shared" si="73"/>
        <v>77.60732555086778</v>
      </c>
      <c r="L683" s="155">
        <f>(I683/$I$732)*100</f>
        <v>2.61822129149433</v>
      </c>
    </row>
    <row r="684" spans="1:12" ht="33.75" customHeight="1">
      <c r="A684" s="201"/>
      <c r="B684" s="216"/>
      <c r="C684" s="69">
        <v>3020</v>
      </c>
      <c r="D684" s="13" t="s">
        <v>269</v>
      </c>
      <c r="E684" s="83">
        <v>1868.04</v>
      </c>
      <c r="F684" s="54">
        <v>97</v>
      </c>
      <c r="G684" s="83">
        <v>2152</v>
      </c>
      <c r="H684" s="83">
        <v>2152</v>
      </c>
      <c r="I684" s="83">
        <v>1952.57</v>
      </c>
      <c r="J684" s="50">
        <f t="shared" si="75"/>
        <v>90.73280669144981</v>
      </c>
      <c r="K684" s="47">
        <f t="shared" si="73"/>
        <v>104.5250637031327</v>
      </c>
      <c r="L684" s="156"/>
    </row>
    <row r="685" spans="1:12" ht="21" customHeight="1">
      <c r="A685" s="201"/>
      <c r="B685" s="216"/>
      <c r="C685" s="69">
        <v>4010</v>
      </c>
      <c r="D685" s="13" t="s">
        <v>113</v>
      </c>
      <c r="E685" s="83">
        <v>289984.86</v>
      </c>
      <c r="F685" s="54">
        <v>97</v>
      </c>
      <c r="G685" s="83">
        <v>330436</v>
      </c>
      <c r="H685" s="83">
        <v>332466</v>
      </c>
      <c r="I685" s="83">
        <v>330243.32</v>
      </c>
      <c r="J685" s="50">
        <f t="shared" si="75"/>
        <v>99.33145644968208</v>
      </c>
      <c r="K685" s="47">
        <f t="shared" si="73"/>
        <v>113.88295237206523</v>
      </c>
      <c r="L685" s="156">
        <f aca="true" t="shared" si="76" ref="L685:L691">(I685/$I$732)*100</f>
        <v>1.1714121171373724</v>
      </c>
    </row>
    <row r="686" spans="1:12" ht="21" customHeight="1">
      <c r="A686" s="201"/>
      <c r="B686" s="216"/>
      <c r="C686" s="69">
        <v>4040</v>
      </c>
      <c r="D686" s="13" t="s">
        <v>60</v>
      </c>
      <c r="E686" s="83">
        <v>22418.93</v>
      </c>
      <c r="F686" s="54">
        <v>100</v>
      </c>
      <c r="G686" s="83">
        <v>26408</v>
      </c>
      <c r="H686" s="83">
        <v>23078</v>
      </c>
      <c r="I686" s="83">
        <v>23010.11</v>
      </c>
      <c r="J686" s="50">
        <f t="shared" si="75"/>
        <v>99.70582372822602</v>
      </c>
      <c r="K686" s="47">
        <f t="shared" si="73"/>
        <v>102.63696795520572</v>
      </c>
      <c r="L686" s="156">
        <f t="shared" si="76"/>
        <v>0.0816195818000613</v>
      </c>
    </row>
    <row r="687" spans="1:12" ht="12.75" customHeight="1">
      <c r="A687" s="201"/>
      <c r="B687" s="216"/>
      <c r="C687" s="69">
        <v>4110</v>
      </c>
      <c r="D687" s="13" t="s">
        <v>114</v>
      </c>
      <c r="E687" s="83">
        <v>53361.94</v>
      </c>
      <c r="F687" s="54">
        <v>97</v>
      </c>
      <c r="G687" s="83">
        <v>60000</v>
      </c>
      <c r="H687" s="83">
        <v>58300</v>
      </c>
      <c r="I687" s="83">
        <v>56294.11</v>
      </c>
      <c r="J687" s="50">
        <f t="shared" si="75"/>
        <v>96.5593653516295</v>
      </c>
      <c r="K687" s="47">
        <f t="shared" si="73"/>
        <v>105.49487143833227</v>
      </c>
      <c r="L687" s="156">
        <f t="shared" si="76"/>
        <v>0.19968186662326468</v>
      </c>
    </row>
    <row r="688" spans="1:12" ht="19.5" customHeight="1">
      <c r="A688" s="201"/>
      <c r="B688" s="216"/>
      <c r="C688" s="69">
        <v>4120</v>
      </c>
      <c r="D688" s="13" t="s">
        <v>67</v>
      </c>
      <c r="E688" s="83">
        <v>6516</v>
      </c>
      <c r="F688" s="54">
        <v>87</v>
      </c>
      <c r="G688" s="83">
        <v>8500</v>
      </c>
      <c r="H688" s="83">
        <v>8500</v>
      </c>
      <c r="I688" s="83">
        <v>7361.5</v>
      </c>
      <c r="J688" s="50">
        <f t="shared" si="75"/>
        <v>86.60588235294118</v>
      </c>
      <c r="K688" s="47">
        <f t="shared" si="73"/>
        <v>112.975751995089</v>
      </c>
      <c r="L688" s="156">
        <f t="shared" si="76"/>
        <v>0.02611211121638059</v>
      </c>
    </row>
    <row r="689" spans="1:12" ht="21" customHeight="1">
      <c r="A689" s="201"/>
      <c r="B689" s="216"/>
      <c r="C689" s="69">
        <v>4170</v>
      </c>
      <c r="D689" s="13" t="s">
        <v>30</v>
      </c>
      <c r="E689" s="83">
        <v>25686.68</v>
      </c>
      <c r="F689" s="54">
        <v>97</v>
      </c>
      <c r="G689" s="83">
        <v>31100</v>
      </c>
      <c r="H689" s="83">
        <v>31100</v>
      </c>
      <c r="I689" s="83">
        <v>26499.34</v>
      </c>
      <c r="J689" s="50">
        <f t="shared" si="75"/>
        <v>85.20688102893891</v>
      </c>
      <c r="K689" s="47">
        <f t="shared" si="73"/>
        <v>103.16374089605975</v>
      </c>
      <c r="L689" s="156">
        <f t="shared" si="76"/>
        <v>0.09399629331531385</v>
      </c>
    </row>
    <row r="690" spans="1:12" ht="21.75" customHeight="1">
      <c r="A690" s="201"/>
      <c r="B690" s="216"/>
      <c r="C690" s="69">
        <v>4210</v>
      </c>
      <c r="D690" s="13" t="s">
        <v>14</v>
      </c>
      <c r="E690" s="83">
        <v>119109.56</v>
      </c>
      <c r="F690" s="54">
        <v>99</v>
      </c>
      <c r="G690" s="83">
        <v>151800</v>
      </c>
      <c r="H690" s="83">
        <v>122535.02</v>
      </c>
      <c r="I690" s="83">
        <v>120679.62</v>
      </c>
      <c r="J690" s="50">
        <f t="shared" si="75"/>
        <v>98.48582062499356</v>
      </c>
      <c r="K690" s="47">
        <f t="shared" si="73"/>
        <v>101.31816455371006</v>
      </c>
      <c r="L690" s="156">
        <f t="shared" si="76"/>
        <v>0.4280648860952995</v>
      </c>
    </row>
    <row r="691" spans="1:12" ht="10.5" customHeight="1">
      <c r="A691" s="201"/>
      <c r="B691" s="216"/>
      <c r="C691" s="69">
        <v>4260</v>
      </c>
      <c r="D691" s="13" t="s">
        <v>15</v>
      </c>
      <c r="E691" s="83">
        <v>74541.35</v>
      </c>
      <c r="F691" s="54">
        <v>93</v>
      </c>
      <c r="G691" s="83">
        <v>81157.73</v>
      </c>
      <c r="H691" s="83">
        <v>73001.73</v>
      </c>
      <c r="I691" s="83">
        <v>72607.8</v>
      </c>
      <c r="J691" s="50">
        <f t="shared" si="75"/>
        <v>99.46038265120566</v>
      </c>
      <c r="K691" s="47">
        <f t="shared" si="73"/>
        <v>97.40607059035018</v>
      </c>
      <c r="L691" s="156">
        <f t="shared" si="76"/>
        <v>0.25754845463244164</v>
      </c>
    </row>
    <row r="692" spans="1:12" ht="22.5" customHeight="1">
      <c r="A692" s="201"/>
      <c r="B692" s="216"/>
      <c r="C692" s="69">
        <v>4270</v>
      </c>
      <c r="D692" s="68" t="s">
        <v>17</v>
      </c>
      <c r="E692" s="83">
        <v>7700.65</v>
      </c>
      <c r="F692" s="54">
        <v>100</v>
      </c>
      <c r="G692" s="83">
        <v>8200</v>
      </c>
      <c r="H692" s="83">
        <v>8200</v>
      </c>
      <c r="I692" s="83">
        <v>6161.57</v>
      </c>
      <c r="J692" s="50">
        <f t="shared" si="75"/>
        <v>75.14109756097561</v>
      </c>
      <c r="K692" s="47">
        <f t="shared" si="73"/>
        <v>80.01363521261192</v>
      </c>
      <c r="L692" s="156">
        <f>(I692/$I$732)*100</f>
        <v>0.02185581757896002</v>
      </c>
    </row>
    <row r="693" spans="1:12" ht="21" customHeight="1">
      <c r="A693" s="201"/>
      <c r="B693" s="216"/>
      <c r="C693" s="69">
        <v>4280</v>
      </c>
      <c r="D693" s="13" t="s">
        <v>70</v>
      </c>
      <c r="E693" s="83">
        <v>190</v>
      </c>
      <c r="F693" s="54">
        <v>95</v>
      </c>
      <c r="G693" s="83">
        <v>450</v>
      </c>
      <c r="H693" s="83">
        <v>450</v>
      </c>
      <c r="I693" s="83">
        <v>330</v>
      </c>
      <c r="J693" s="50">
        <f t="shared" si="75"/>
        <v>73.33333333333333</v>
      </c>
      <c r="K693" s="47">
        <f t="shared" si="73"/>
        <v>173.6842105263158</v>
      </c>
      <c r="L693" s="156">
        <f>(I693/$I$732)*100</f>
        <v>0.0011705490323175433</v>
      </c>
    </row>
    <row r="694" spans="1:12" ht="13.5" customHeight="1">
      <c r="A694" s="201"/>
      <c r="B694" s="216"/>
      <c r="C694" s="69">
        <v>4300</v>
      </c>
      <c r="D694" s="13" t="s">
        <v>107</v>
      </c>
      <c r="E694" s="83">
        <v>32239.84</v>
      </c>
      <c r="F694" s="54">
        <v>99</v>
      </c>
      <c r="G694" s="83">
        <v>30800</v>
      </c>
      <c r="H694" s="83">
        <v>21500</v>
      </c>
      <c r="I694" s="83">
        <v>18346.02</v>
      </c>
      <c r="J694" s="50">
        <f t="shared" si="75"/>
        <v>85.33032558139536</v>
      </c>
      <c r="K694" s="47">
        <f t="shared" si="73"/>
        <v>56.904810941989794</v>
      </c>
      <c r="L694" s="156">
        <f>(I694/$I$732)*100</f>
        <v>0.06507550290266151</v>
      </c>
    </row>
    <row r="695" spans="1:12" ht="42" customHeight="1">
      <c r="A695" s="201"/>
      <c r="B695" s="216"/>
      <c r="C695" s="69">
        <v>4360</v>
      </c>
      <c r="D695" s="13" t="s">
        <v>252</v>
      </c>
      <c r="E695" s="83">
        <v>4317.54</v>
      </c>
      <c r="F695" s="54">
        <v>95</v>
      </c>
      <c r="G695" s="83">
        <v>4776</v>
      </c>
      <c r="H695" s="83">
        <v>3976</v>
      </c>
      <c r="I695" s="83">
        <v>3895.48</v>
      </c>
      <c r="J695" s="50">
        <f t="shared" si="75"/>
        <v>97.9748490945674</v>
      </c>
      <c r="K695" s="47">
        <f t="shared" si="73"/>
        <v>90.22452600323332</v>
      </c>
      <c r="L695" s="156"/>
    </row>
    <row r="696" spans="1:12" ht="21.75" customHeight="1">
      <c r="A696" s="201"/>
      <c r="B696" s="216"/>
      <c r="C696" s="69">
        <v>4410</v>
      </c>
      <c r="D696" s="13" t="s">
        <v>64</v>
      </c>
      <c r="E696" s="83">
        <v>2722.54</v>
      </c>
      <c r="F696" s="54">
        <v>97</v>
      </c>
      <c r="G696" s="83">
        <v>3600</v>
      </c>
      <c r="H696" s="83">
        <v>1700</v>
      </c>
      <c r="I696" s="83">
        <v>1499.68</v>
      </c>
      <c r="J696" s="50">
        <f t="shared" si="75"/>
        <v>88.2164705882353</v>
      </c>
      <c r="K696" s="47">
        <f t="shared" si="73"/>
        <v>55.083855517274316</v>
      </c>
      <c r="L696" s="156"/>
    </row>
    <row r="697" spans="1:12" ht="13.5" customHeight="1">
      <c r="A697" s="201"/>
      <c r="B697" s="216"/>
      <c r="C697" s="69">
        <v>4430</v>
      </c>
      <c r="D697" s="68" t="s">
        <v>33</v>
      </c>
      <c r="E697" s="83">
        <v>5421.3</v>
      </c>
      <c r="F697" s="54">
        <v>95</v>
      </c>
      <c r="G697" s="83">
        <v>5704</v>
      </c>
      <c r="H697" s="83">
        <v>7704</v>
      </c>
      <c r="I697" s="83">
        <v>5782</v>
      </c>
      <c r="J697" s="50">
        <f t="shared" si="75"/>
        <v>75.05192107995846</v>
      </c>
      <c r="K697" s="47">
        <f t="shared" si="73"/>
        <v>106.65338571929242</v>
      </c>
      <c r="L697" s="156"/>
    </row>
    <row r="698" spans="1:12" ht="33" customHeight="1">
      <c r="A698" s="201"/>
      <c r="B698" s="216"/>
      <c r="C698" s="69">
        <v>4440</v>
      </c>
      <c r="D698" s="68" t="s">
        <v>159</v>
      </c>
      <c r="E698" s="83">
        <v>9251</v>
      </c>
      <c r="F698" s="54">
        <v>99</v>
      </c>
      <c r="G698" s="83">
        <v>10350</v>
      </c>
      <c r="H698" s="83">
        <v>10850</v>
      </c>
      <c r="I698" s="83">
        <v>10848.14</v>
      </c>
      <c r="J698" s="50">
        <f t="shared" si="75"/>
        <v>99.98285714285714</v>
      </c>
      <c r="K698" s="47">
        <f t="shared" si="73"/>
        <v>117.26451194465461</v>
      </c>
      <c r="L698" s="156"/>
    </row>
    <row r="699" spans="1:12" ht="22.5" customHeight="1">
      <c r="A699" s="201"/>
      <c r="B699" s="216"/>
      <c r="C699" s="69">
        <v>4480</v>
      </c>
      <c r="D699" s="68" t="s">
        <v>199</v>
      </c>
      <c r="E699" s="83">
        <v>3213</v>
      </c>
      <c r="F699" s="54">
        <v>100</v>
      </c>
      <c r="G699" s="83">
        <v>3220</v>
      </c>
      <c r="H699" s="83">
        <v>3321</v>
      </c>
      <c r="I699" s="83">
        <v>3321</v>
      </c>
      <c r="J699" s="50">
        <f t="shared" si="75"/>
        <v>100</v>
      </c>
      <c r="K699" s="47">
        <f t="shared" si="73"/>
        <v>103.36134453781514</v>
      </c>
      <c r="L699" s="156"/>
    </row>
    <row r="700" spans="1:12" ht="42.75" customHeight="1">
      <c r="A700" s="201"/>
      <c r="B700" s="216"/>
      <c r="C700" s="69">
        <v>4520</v>
      </c>
      <c r="D700" s="13" t="s">
        <v>238</v>
      </c>
      <c r="E700" s="83">
        <v>7754.28</v>
      </c>
      <c r="F700" s="54">
        <v>100</v>
      </c>
      <c r="G700" s="83">
        <v>8000</v>
      </c>
      <c r="H700" s="83">
        <v>10500</v>
      </c>
      <c r="I700" s="83">
        <v>10452.36</v>
      </c>
      <c r="J700" s="50">
        <f t="shared" si="75"/>
        <v>99.54628571428572</v>
      </c>
      <c r="K700" s="47">
        <f t="shared" si="73"/>
        <v>134.79471981924823</v>
      </c>
      <c r="L700" s="156"/>
    </row>
    <row r="701" spans="1:12" ht="23.25" customHeight="1">
      <c r="A701" s="201"/>
      <c r="B701" s="216"/>
      <c r="C701" s="69">
        <v>4530</v>
      </c>
      <c r="D701" s="13" t="s">
        <v>305</v>
      </c>
      <c r="E701" s="83">
        <v>7659</v>
      </c>
      <c r="F701" s="54">
        <v>89</v>
      </c>
      <c r="G701" s="83">
        <v>6500</v>
      </c>
      <c r="H701" s="83">
        <v>3700</v>
      </c>
      <c r="I701" s="83">
        <v>2794</v>
      </c>
      <c r="J701" s="50">
        <f t="shared" si="75"/>
        <v>75.5135135135135</v>
      </c>
      <c r="K701" s="47">
        <f t="shared" si="73"/>
        <v>36.47995821908865</v>
      </c>
      <c r="L701" s="156"/>
    </row>
    <row r="702" spans="1:12" ht="47.25" customHeight="1">
      <c r="A702" s="201"/>
      <c r="B702" s="216"/>
      <c r="C702" s="69">
        <v>4700</v>
      </c>
      <c r="D702" s="13" t="s">
        <v>270</v>
      </c>
      <c r="E702" s="83"/>
      <c r="F702" s="54"/>
      <c r="G702" s="83">
        <v>400</v>
      </c>
      <c r="H702" s="83">
        <v>1999</v>
      </c>
      <c r="I702" s="83">
        <v>1795.51</v>
      </c>
      <c r="J702" s="50">
        <f t="shared" si="75"/>
        <v>89.82041020510255</v>
      </c>
      <c r="K702" s="47"/>
      <c r="L702" s="156"/>
    </row>
    <row r="703" spans="1:12" ht="47.25" customHeight="1">
      <c r="A703" s="201"/>
      <c r="B703" s="216"/>
      <c r="C703" s="69">
        <v>6050</v>
      </c>
      <c r="D703" s="13" t="s">
        <v>245</v>
      </c>
      <c r="E703" s="83"/>
      <c r="F703" s="54"/>
      <c r="G703" s="83">
        <v>6000</v>
      </c>
      <c r="H703" s="83">
        <v>6369</v>
      </c>
      <c r="I703" s="83">
        <v>6343.02</v>
      </c>
      <c r="J703" s="50">
        <f t="shared" si="75"/>
        <v>99.59208666980687</v>
      </c>
      <c r="K703" s="47"/>
      <c r="L703" s="156"/>
    </row>
    <row r="704" spans="1:12" ht="31.5" customHeight="1">
      <c r="A704" s="201"/>
      <c r="B704" s="216"/>
      <c r="C704" s="69">
        <v>6057</v>
      </c>
      <c r="D704" s="13" t="s">
        <v>245</v>
      </c>
      <c r="E704" s="83">
        <v>200354.69</v>
      </c>
      <c r="F704" s="54">
        <v>100</v>
      </c>
      <c r="G704" s="83"/>
      <c r="H704" s="83"/>
      <c r="I704" s="83"/>
      <c r="J704" s="50" t="e">
        <f t="shared" si="75"/>
        <v>#DIV/0!</v>
      </c>
      <c r="K704" s="47"/>
      <c r="L704" s="156">
        <f aca="true" t="shared" si="77" ref="L704:L713">(I704/$I$732)*100</f>
        <v>0</v>
      </c>
    </row>
    <row r="705" spans="1:12" ht="31.5" customHeight="1">
      <c r="A705" s="201"/>
      <c r="B705" s="216"/>
      <c r="C705" s="69">
        <v>6059</v>
      </c>
      <c r="D705" s="13" t="s">
        <v>245</v>
      </c>
      <c r="E705" s="83">
        <v>65408.71</v>
      </c>
      <c r="F705" s="54">
        <v>97</v>
      </c>
      <c r="G705" s="83"/>
      <c r="H705" s="83"/>
      <c r="I705" s="83"/>
      <c r="J705" s="50" t="e">
        <f t="shared" si="75"/>
        <v>#DIV/0!</v>
      </c>
      <c r="K705" s="47"/>
      <c r="L705" s="156">
        <f t="shared" si="77"/>
        <v>0</v>
      </c>
    </row>
    <row r="706" spans="1:12" ht="31.5" customHeight="1">
      <c r="A706" s="201"/>
      <c r="B706" s="217"/>
      <c r="C706" s="69">
        <v>6060</v>
      </c>
      <c r="D706" s="13" t="s">
        <v>245</v>
      </c>
      <c r="E706" s="83">
        <v>11383.99</v>
      </c>
      <c r="F706" s="54">
        <v>77</v>
      </c>
      <c r="G706" s="83">
        <v>25269.56</v>
      </c>
      <c r="H706" s="83">
        <v>30977.28</v>
      </c>
      <c r="I706" s="83">
        <v>27909.15</v>
      </c>
      <c r="J706" s="50">
        <f t="shared" si="75"/>
        <v>90.09554744638652</v>
      </c>
      <c r="K706" s="47"/>
      <c r="L706" s="156">
        <f t="shared" si="77"/>
        <v>0.09899705613728839</v>
      </c>
    </row>
    <row r="707" spans="1:12" s="12" customFormat="1" ht="30" customHeight="1">
      <c r="A707" s="197"/>
      <c r="B707" s="209">
        <v>92605</v>
      </c>
      <c r="C707" s="44"/>
      <c r="D707" s="2" t="s">
        <v>158</v>
      </c>
      <c r="E707" s="80">
        <f>+E709+E710+E711+E712+E708</f>
        <v>65832.13</v>
      </c>
      <c r="F707" s="86">
        <v>100</v>
      </c>
      <c r="G707" s="80">
        <f>+G709+G710+G711+G712+G708</f>
        <v>59000</v>
      </c>
      <c r="H707" s="80">
        <f>+H709+H710+H711+H712+H708</f>
        <v>59000</v>
      </c>
      <c r="I707" s="80">
        <f>+I709+I710+I711+I712+I708</f>
        <v>56754.01</v>
      </c>
      <c r="J707" s="81">
        <f aca="true" t="shared" si="78" ref="J707:J738">(I707/H707)*100</f>
        <v>96.19323728813559</v>
      </c>
      <c r="K707" s="3">
        <f t="shared" si="73"/>
        <v>86.2101985762879</v>
      </c>
      <c r="L707" s="169">
        <f t="shared" si="77"/>
        <v>0.20131318632012177</v>
      </c>
    </row>
    <row r="708" spans="1:12" s="12" customFormat="1" ht="78.75">
      <c r="A708" s="197"/>
      <c r="B708" s="209"/>
      <c r="C708" s="24">
        <v>2820</v>
      </c>
      <c r="D708" s="13" t="s">
        <v>348</v>
      </c>
      <c r="E708" s="99"/>
      <c r="F708" s="42"/>
      <c r="G708" s="99"/>
      <c r="H708" s="99">
        <v>50000</v>
      </c>
      <c r="I708" s="99">
        <v>50000</v>
      </c>
      <c r="J708" s="100"/>
      <c r="K708" s="47"/>
      <c r="L708" s="156"/>
    </row>
    <row r="709" spans="1:12" s="12" customFormat="1" ht="89.25" customHeight="1">
      <c r="A709" s="197"/>
      <c r="B709" s="210"/>
      <c r="C709" s="24">
        <v>2830</v>
      </c>
      <c r="D709" s="13" t="s">
        <v>272</v>
      </c>
      <c r="E709" s="83">
        <v>60000</v>
      </c>
      <c r="F709" s="54">
        <v>100</v>
      </c>
      <c r="G709" s="83">
        <v>50000</v>
      </c>
      <c r="H709" s="83"/>
      <c r="I709" s="83"/>
      <c r="J709" s="54" t="e">
        <f t="shared" si="78"/>
        <v>#DIV/0!</v>
      </c>
      <c r="K709" s="47">
        <f t="shared" si="73"/>
        <v>0</v>
      </c>
      <c r="L709" s="169">
        <f t="shared" si="77"/>
        <v>0</v>
      </c>
    </row>
    <row r="710" spans="1:12" s="12" customFormat="1" ht="21" customHeight="1">
      <c r="A710" s="197"/>
      <c r="B710" s="210"/>
      <c r="C710" s="24">
        <v>4210</v>
      </c>
      <c r="D710" s="13" t="s">
        <v>14</v>
      </c>
      <c r="E710" s="83">
        <v>1862.82</v>
      </c>
      <c r="F710" s="54">
        <v>93</v>
      </c>
      <c r="G710" s="83">
        <v>3500</v>
      </c>
      <c r="H710" s="83">
        <v>1800</v>
      </c>
      <c r="I710" s="83">
        <v>273.69</v>
      </c>
      <c r="J710" s="54">
        <f t="shared" si="78"/>
        <v>15.204999999999998</v>
      </c>
      <c r="K710" s="47">
        <f t="shared" si="73"/>
        <v>14.692240796212195</v>
      </c>
      <c r="L710" s="156">
        <f t="shared" si="77"/>
        <v>0.0009708108019848135</v>
      </c>
    </row>
    <row r="711" spans="1:12" s="12" customFormat="1" ht="11.25" customHeight="1">
      <c r="A711" s="197"/>
      <c r="B711" s="210"/>
      <c r="C711" s="24">
        <v>4300</v>
      </c>
      <c r="D711" s="13" t="s">
        <v>107</v>
      </c>
      <c r="E711" s="83">
        <v>3484.55</v>
      </c>
      <c r="F711" s="54">
        <v>100</v>
      </c>
      <c r="G711" s="83">
        <v>4500</v>
      </c>
      <c r="H711" s="83">
        <v>6900</v>
      </c>
      <c r="I711" s="83">
        <v>6283.07</v>
      </c>
      <c r="J711" s="54">
        <f t="shared" si="78"/>
        <v>91.05898550724638</v>
      </c>
      <c r="K711" s="47">
        <f t="shared" si="73"/>
        <v>180.3122354392963</v>
      </c>
      <c r="L711" s="156">
        <f t="shared" si="77"/>
        <v>0.02228679244994966</v>
      </c>
    </row>
    <row r="712" spans="1:12" s="12" customFormat="1" ht="20.25" customHeight="1">
      <c r="A712" s="197"/>
      <c r="B712" s="210"/>
      <c r="C712" s="24">
        <v>4410</v>
      </c>
      <c r="D712" s="13" t="s">
        <v>64</v>
      </c>
      <c r="E712" s="83">
        <v>484.76</v>
      </c>
      <c r="F712" s="54">
        <v>81</v>
      </c>
      <c r="G712" s="83">
        <v>1000</v>
      </c>
      <c r="H712" s="83">
        <v>300</v>
      </c>
      <c r="I712" s="83">
        <v>197.25</v>
      </c>
      <c r="J712" s="54">
        <f t="shared" si="78"/>
        <v>65.75</v>
      </c>
      <c r="K712" s="47">
        <f t="shared" si="73"/>
        <v>40.690238468520505</v>
      </c>
      <c r="L712" s="156">
        <f t="shared" si="77"/>
        <v>0.0006996690806807134</v>
      </c>
    </row>
    <row r="713" spans="1:12" ht="22.5" customHeight="1">
      <c r="A713" s="197"/>
      <c r="B713" s="200">
        <v>92695</v>
      </c>
      <c r="C713" s="44"/>
      <c r="D713" s="2" t="s">
        <v>25</v>
      </c>
      <c r="E713" s="80">
        <f>SUM(E714:E731)</f>
        <v>2153690.15</v>
      </c>
      <c r="F713" s="86">
        <v>97</v>
      </c>
      <c r="G713" s="80">
        <f>SUM(G714:G731)</f>
        <v>439692.48</v>
      </c>
      <c r="H713" s="80">
        <f>SUM(H714:H731)</f>
        <v>419377.39</v>
      </c>
      <c r="I713" s="80">
        <f>SUM(I714:I731)</f>
        <v>400381.85</v>
      </c>
      <c r="J713" s="81">
        <f t="shared" si="78"/>
        <v>95.47053788474385</v>
      </c>
      <c r="K713" s="3">
        <f t="shared" si="73"/>
        <v>18.590503838261043</v>
      </c>
      <c r="L713" s="155">
        <f t="shared" si="77"/>
        <v>1.4202017790151753</v>
      </c>
    </row>
    <row r="714" spans="1:12" s="12" customFormat="1" ht="29.25" customHeight="1">
      <c r="A714" s="197"/>
      <c r="B714" s="197"/>
      <c r="C714" s="24">
        <v>3020</v>
      </c>
      <c r="D714" s="13" t="s">
        <v>153</v>
      </c>
      <c r="E714" s="83">
        <v>940.96</v>
      </c>
      <c r="F714" s="54">
        <v>65</v>
      </c>
      <c r="G714" s="83">
        <v>1510</v>
      </c>
      <c r="H714" s="83">
        <v>1510</v>
      </c>
      <c r="I714" s="83">
        <v>1176.52</v>
      </c>
      <c r="J714" s="50">
        <f t="shared" si="78"/>
        <v>77.91523178807947</v>
      </c>
      <c r="K714" s="47">
        <f t="shared" si="73"/>
        <v>125.03400782179901</v>
      </c>
      <c r="L714" s="156"/>
    </row>
    <row r="715" spans="1:12" s="12" customFormat="1" ht="21" customHeight="1">
      <c r="A715" s="197"/>
      <c r="B715" s="197"/>
      <c r="C715" s="24">
        <v>4010</v>
      </c>
      <c r="D715" s="13" t="s">
        <v>248</v>
      </c>
      <c r="E715" s="83">
        <v>141590.7</v>
      </c>
      <c r="F715" s="54">
        <v>95</v>
      </c>
      <c r="G715" s="83">
        <v>158893</v>
      </c>
      <c r="H715" s="83">
        <v>160193</v>
      </c>
      <c r="I715" s="83">
        <v>160176.67</v>
      </c>
      <c r="J715" s="50">
        <f t="shared" si="78"/>
        <v>99.98980604645648</v>
      </c>
      <c r="K715" s="47">
        <f t="shared" si="73"/>
        <v>113.12654715316755</v>
      </c>
      <c r="L715" s="156">
        <f>(I715/$I$732)*100</f>
        <v>0.5681655941465046</v>
      </c>
    </row>
    <row r="716" spans="1:12" ht="21" customHeight="1">
      <c r="A716" s="197"/>
      <c r="B716" s="197"/>
      <c r="C716" s="24">
        <v>4040</v>
      </c>
      <c r="D716" s="13" t="s">
        <v>249</v>
      </c>
      <c r="E716" s="83">
        <v>13307.53</v>
      </c>
      <c r="F716" s="54">
        <v>100</v>
      </c>
      <c r="G716" s="83">
        <v>12313</v>
      </c>
      <c r="H716" s="83">
        <v>12313</v>
      </c>
      <c r="I716" s="83">
        <v>11119.52</v>
      </c>
      <c r="J716" s="50">
        <f t="shared" si="78"/>
        <v>90.30715503938926</v>
      </c>
      <c r="K716" s="47">
        <f t="shared" si="73"/>
        <v>83.55810582429648</v>
      </c>
      <c r="L716" s="156">
        <f>(I716/$I$732)*100</f>
        <v>0.03944225265404718</v>
      </c>
    </row>
    <row r="717" spans="1:12" ht="21" customHeight="1">
      <c r="A717" s="197"/>
      <c r="B717" s="197"/>
      <c r="C717" s="24">
        <v>4110</v>
      </c>
      <c r="D717" s="13" t="s">
        <v>282</v>
      </c>
      <c r="E717" s="83">
        <v>26042.64</v>
      </c>
      <c r="F717" s="54">
        <v>74</v>
      </c>
      <c r="G717" s="83">
        <v>28000</v>
      </c>
      <c r="H717" s="83">
        <v>27700</v>
      </c>
      <c r="I717" s="83">
        <v>27645.35</v>
      </c>
      <c r="J717" s="84">
        <f t="shared" si="78"/>
        <v>99.80270758122744</v>
      </c>
      <c r="K717" s="47">
        <f t="shared" si="73"/>
        <v>106.15417638150355</v>
      </c>
      <c r="L717" s="156">
        <f>(I717/$I$732)*100</f>
        <v>0.09806132633509029</v>
      </c>
    </row>
    <row r="718" spans="1:12" ht="20.25" customHeight="1">
      <c r="A718" s="197"/>
      <c r="B718" s="197"/>
      <c r="C718" s="24">
        <v>4120</v>
      </c>
      <c r="D718" s="13" t="s">
        <v>67</v>
      </c>
      <c r="E718" s="83">
        <v>3104.87</v>
      </c>
      <c r="F718" s="54">
        <v>76</v>
      </c>
      <c r="G718" s="83">
        <v>4000</v>
      </c>
      <c r="H718" s="83">
        <v>4000</v>
      </c>
      <c r="I718" s="83">
        <v>2223.15</v>
      </c>
      <c r="J718" s="84">
        <f t="shared" si="78"/>
        <v>55.57875</v>
      </c>
      <c r="K718" s="47">
        <f t="shared" si="73"/>
        <v>71.6020316470577</v>
      </c>
      <c r="L718" s="156">
        <f>(I718/$I$732)*100</f>
        <v>0.007885776003626506</v>
      </c>
    </row>
    <row r="719" spans="1:12" ht="21.75" customHeight="1">
      <c r="A719" s="197"/>
      <c r="B719" s="197"/>
      <c r="C719" s="24">
        <v>4170</v>
      </c>
      <c r="D719" s="13" t="s">
        <v>30</v>
      </c>
      <c r="E719" s="83"/>
      <c r="F719" s="54"/>
      <c r="G719" s="83">
        <v>1500</v>
      </c>
      <c r="H719" s="83">
        <v>1500</v>
      </c>
      <c r="I719" s="83"/>
      <c r="J719" s="84">
        <f t="shared" si="78"/>
        <v>0</v>
      </c>
      <c r="K719" s="47"/>
      <c r="L719" s="156"/>
    </row>
    <row r="720" spans="1:12" ht="20.25" customHeight="1">
      <c r="A720" s="197"/>
      <c r="B720" s="197"/>
      <c r="C720" s="24">
        <v>4210</v>
      </c>
      <c r="D720" s="13" t="s">
        <v>14</v>
      </c>
      <c r="E720" s="83">
        <v>12648.09</v>
      </c>
      <c r="F720" s="54">
        <v>100</v>
      </c>
      <c r="G720" s="83">
        <v>19134</v>
      </c>
      <c r="H720" s="83">
        <v>15734</v>
      </c>
      <c r="I720" s="83">
        <v>15555.7</v>
      </c>
      <c r="J720" s="84">
        <f t="shared" si="78"/>
        <v>98.8667853057074</v>
      </c>
      <c r="K720" s="47">
        <f t="shared" si="73"/>
        <v>122.98853028401918</v>
      </c>
      <c r="L720" s="156"/>
    </row>
    <row r="721" spans="1:12" ht="11.25" customHeight="1">
      <c r="A721" s="197"/>
      <c r="B721" s="197"/>
      <c r="C721" s="24">
        <v>4220</v>
      </c>
      <c r="D721" s="13" t="s">
        <v>200</v>
      </c>
      <c r="E721" s="83">
        <v>114415.57</v>
      </c>
      <c r="F721" s="54">
        <v>98</v>
      </c>
      <c r="G721" s="83">
        <v>137295</v>
      </c>
      <c r="H721" s="83">
        <v>126295</v>
      </c>
      <c r="I721" s="83">
        <v>116087.27</v>
      </c>
      <c r="J721" s="84">
        <f t="shared" si="78"/>
        <v>91.91755018013382</v>
      </c>
      <c r="K721" s="47">
        <f t="shared" si="73"/>
        <v>101.46107736910281</v>
      </c>
      <c r="L721" s="156">
        <f aca="true" t="shared" si="79" ref="L721:L730">(I721/$I$732)*100</f>
        <v>0.41177527746328907</v>
      </c>
    </row>
    <row r="722" spans="1:12" ht="12.75" customHeight="1">
      <c r="A722" s="197"/>
      <c r="B722" s="197"/>
      <c r="C722" s="24">
        <v>4270</v>
      </c>
      <c r="D722" s="13" t="s">
        <v>17</v>
      </c>
      <c r="E722" s="83">
        <v>676.8</v>
      </c>
      <c r="F722" s="54">
        <v>86</v>
      </c>
      <c r="G722" s="83">
        <v>3051</v>
      </c>
      <c r="H722" s="83">
        <v>3051</v>
      </c>
      <c r="I722" s="83">
        <v>799.87</v>
      </c>
      <c r="J722" s="84">
        <f t="shared" si="78"/>
        <v>26.216650278597182</v>
      </c>
      <c r="K722" s="47">
        <f t="shared" si="73"/>
        <v>118.18410165484634</v>
      </c>
      <c r="L722" s="156">
        <f t="shared" si="79"/>
        <v>0.002837233498423738</v>
      </c>
    </row>
    <row r="723" spans="1:12" ht="12" customHeight="1">
      <c r="A723" s="197"/>
      <c r="B723" s="197"/>
      <c r="C723" s="24">
        <v>4280</v>
      </c>
      <c r="D723" s="49" t="s">
        <v>70</v>
      </c>
      <c r="E723" s="83">
        <v>95</v>
      </c>
      <c r="F723" s="54">
        <v>32</v>
      </c>
      <c r="G723" s="83">
        <v>300</v>
      </c>
      <c r="H723" s="83">
        <v>300</v>
      </c>
      <c r="I723" s="83">
        <v>260</v>
      </c>
      <c r="J723" s="84">
        <f t="shared" si="78"/>
        <v>86.66666666666667</v>
      </c>
      <c r="K723" s="47">
        <f t="shared" si="73"/>
        <v>273.6842105263158</v>
      </c>
      <c r="L723" s="156">
        <f t="shared" si="79"/>
        <v>0.0009222507527350342</v>
      </c>
    </row>
    <row r="724" spans="1:12" ht="13.5" customHeight="1">
      <c r="A724" s="197"/>
      <c r="B724" s="197"/>
      <c r="C724" s="24">
        <v>4300</v>
      </c>
      <c r="D724" s="49" t="s">
        <v>19</v>
      </c>
      <c r="E724" s="83">
        <v>581.71</v>
      </c>
      <c r="F724" s="54">
        <v>34</v>
      </c>
      <c r="G724" s="83">
        <v>2000</v>
      </c>
      <c r="H724" s="83">
        <v>800</v>
      </c>
      <c r="I724" s="83">
        <v>697.48</v>
      </c>
      <c r="J724" s="84">
        <f t="shared" si="78"/>
        <v>87.185</v>
      </c>
      <c r="K724" s="47">
        <f t="shared" si="73"/>
        <v>119.90166921661995</v>
      </c>
      <c r="L724" s="156">
        <f t="shared" si="79"/>
        <v>0.002474044057760122</v>
      </c>
    </row>
    <row r="725" spans="1:12" ht="12" customHeight="1">
      <c r="A725" s="197"/>
      <c r="B725" s="197"/>
      <c r="C725" s="24">
        <v>4410</v>
      </c>
      <c r="D725" s="49" t="s">
        <v>201</v>
      </c>
      <c r="E725" s="83">
        <v>117.01</v>
      </c>
      <c r="F725" s="54">
        <v>23</v>
      </c>
      <c r="G725" s="83">
        <v>400</v>
      </c>
      <c r="H725" s="83">
        <v>400</v>
      </c>
      <c r="I725" s="83">
        <v>207.08</v>
      </c>
      <c r="J725" s="84">
        <f t="shared" si="78"/>
        <v>51.77</v>
      </c>
      <c r="K725" s="47">
        <f t="shared" si="73"/>
        <v>176.9763268096744</v>
      </c>
      <c r="L725" s="156">
        <f t="shared" si="79"/>
        <v>0.0007345372533706573</v>
      </c>
    </row>
    <row r="726" spans="1:12" ht="23.25" customHeight="1">
      <c r="A726" s="197"/>
      <c r="B726" s="197"/>
      <c r="C726" s="24">
        <v>4440</v>
      </c>
      <c r="D726" s="49" t="s">
        <v>159</v>
      </c>
      <c r="E726" s="83">
        <v>6377.61</v>
      </c>
      <c r="F726" s="54">
        <v>98</v>
      </c>
      <c r="G726" s="83">
        <v>6900</v>
      </c>
      <c r="H726" s="83">
        <v>5800</v>
      </c>
      <c r="I726" s="83">
        <v>5743.13</v>
      </c>
      <c r="J726" s="54">
        <f t="shared" si="78"/>
        <v>99.0194827586207</v>
      </c>
      <c r="K726" s="47">
        <f t="shared" si="73"/>
        <v>90.05144560423106</v>
      </c>
      <c r="L726" s="156">
        <f t="shared" si="79"/>
        <v>0.020371561405981373</v>
      </c>
    </row>
    <row r="727" spans="1:12" ht="45" customHeight="1">
      <c r="A727" s="197"/>
      <c r="B727" s="197"/>
      <c r="C727" s="24">
        <v>4700</v>
      </c>
      <c r="D727" s="13" t="s">
        <v>270</v>
      </c>
      <c r="E727" s="83"/>
      <c r="F727" s="54"/>
      <c r="G727" s="83">
        <v>300</v>
      </c>
      <c r="H727" s="83">
        <v>300</v>
      </c>
      <c r="I727" s="83">
        <v>240</v>
      </c>
      <c r="J727" s="54">
        <f t="shared" si="78"/>
        <v>80</v>
      </c>
      <c r="K727" s="47"/>
      <c r="L727" s="156">
        <f t="shared" si="79"/>
        <v>0.0008513083871400317</v>
      </c>
    </row>
    <row r="728" spans="1:12" ht="34.5" customHeight="1">
      <c r="A728" s="197"/>
      <c r="B728" s="197"/>
      <c r="C728" s="24">
        <v>6050</v>
      </c>
      <c r="D728" s="13" t="s">
        <v>245</v>
      </c>
      <c r="E728" s="83"/>
      <c r="F728" s="54"/>
      <c r="G728" s="83">
        <v>25990</v>
      </c>
      <c r="H728" s="83">
        <v>27241.52</v>
      </c>
      <c r="I728" s="83">
        <v>27223.89</v>
      </c>
      <c r="J728" s="54">
        <f t="shared" si="78"/>
        <v>99.93528261271764</v>
      </c>
      <c r="K728" s="47"/>
      <c r="L728" s="156">
        <f t="shared" si="79"/>
        <v>0.0965663578649068</v>
      </c>
    </row>
    <row r="729" spans="1:12" ht="30" customHeight="1">
      <c r="A729" s="197"/>
      <c r="B729" s="197"/>
      <c r="C729" s="24">
        <v>6057</v>
      </c>
      <c r="D729" s="49" t="s">
        <v>245</v>
      </c>
      <c r="E729" s="83">
        <v>1508580.18</v>
      </c>
      <c r="F729" s="54">
        <v>99</v>
      </c>
      <c r="G729" s="83"/>
      <c r="H729" s="83"/>
      <c r="I729" s="83"/>
      <c r="J729" s="54" t="e">
        <f t="shared" si="78"/>
        <v>#DIV/0!</v>
      </c>
      <c r="K729" s="47">
        <f t="shared" si="73"/>
        <v>0</v>
      </c>
      <c r="L729" s="156">
        <f t="shared" si="79"/>
        <v>0</v>
      </c>
    </row>
    <row r="730" spans="1:12" ht="30.75" customHeight="1">
      <c r="A730" s="197"/>
      <c r="B730" s="197"/>
      <c r="C730" s="24">
        <v>6059</v>
      </c>
      <c r="D730" s="49" t="s">
        <v>245</v>
      </c>
      <c r="E730" s="83">
        <v>325211.48</v>
      </c>
      <c r="F730" s="54">
        <v>93</v>
      </c>
      <c r="G730" s="83"/>
      <c r="H730" s="83"/>
      <c r="I730" s="83"/>
      <c r="J730" s="54" t="e">
        <f t="shared" si="78"/>
        <v>#DIV/0!</v>
      </c>
      <c r="K730" s="47">
        <f t="shared" si="73"/>
        <v>0</v>
      </c>
      <c r="L730" s="156">
        <f t="shared" si="79"/>
        <v>0</v>
      </c>
    </row>
    <row r="731" spans="1:12" ht="30.75" customHeight="1">
      <c r="A731" s="197"/>
      <c r="B731" s="197"/>
      <c r="C731" s="24">
        <v>6060</v>
      </c>
      <c r="D731" s="49" t="s">
        <v>245</v>
      </c>
      <c r="E731" s="83"/>
      <c r="F731" s="54"/>
      <c r="G731" s="83">
        <v>38106.48</v>
      </c>
      <c r="H731" s="83">
        <v>32239.87</v>
      </c>
      <c r="I731" s="83">
        <v>31226.22</v>
      </c>
      <c r="J731" s="54"/>
      <c r="K731" s="47"/>
      <c r="L731" s="156"/>
    </row>
    <row r="732" spans="1:12" s="23" customFormat="1" ht="21">
      <c r="A732" s="46"/>
      <c r="B732" s="44" t="s">
        <v>138</v>
      </c>
      <c r="C732" s="44"/>
      <c r="D732" s="85" t="s">
        <v>151</v>
      </c>
      <c r="E732" s="80">
        <f>E680+E652+E604+E593+E444+E419+E217+E209+E183+E139+E85+E77+E58+E29+E5+E214+E180</f>
        <v>25401784.939999998</v>
      </c>
      <c r="F732" s="86">
        <v>94</v>
      </c>
      <c r="G732" s="80">
        <f>G680+G652+G604+G593+G444+G419+G217+G209+G183+G139+G85+G77+G58+G29+G5+G214+G180</f>
        <v>32131268.96000001</v>
      </c>
      <c r="H732" s="80">
        <f>H680+H652+H604+H593+H444+H419+H217+H209+H183+H139+H85+H77+H58+H29+H5+H214+H180</f>
        <v>29964434.23</v>
      </c>
      <c r="I732" s="80">
        <f>I680+I652+I604+I593+I444+I419+I217+I209+I183+I139+I85+I77+I58+I29+I5+I214+I180</f>
        <v>28191898.92</v>
      </c>
      <c r="J732" s="81">
        <f t="shared" si="78"/>
        <v>94.08453603230272</v>
      </c>
      <c r="K732" s="3">
        <f t="shared" si="73"/>
        <v>110.98392883252244</v>
      </c>
      <c r="L732" s="9">
        <f aca="true" t="shared" si="80" ref="L732:L764">(I732/$I$732)*100</f>
        <v>100</v>
      </c>
    </row>
    <row r="733" spans="1:12" ht="22.5">
      <c r="A733" s="31"/>
      <c r="B733" s="77"/>
      <c r="C733" s="77"/>
      <c r="D733" s="13" t="s">
        <v>178</v>
      </c>
      <c r="E733" s="82">
        <f>E7+E31+E60+E87+E185+E218+E606+E654+E682+E79</f>
        <v>2297892.6300000004</v>
      </c>
      <c r="F733" s="96">
        <v>84</v>
      </c>
      <c r="G733" s="82">
        <f>G7+G31+G60+G87+G185+G218+G606+G654+G682+G79</f>
        <v>7544170.93</v>
      </c>
      <c r="H733" s="82">
        <f>H7+H31+H60+H87+H185+H218+H606+H654+H682+H79</f>
        <v>1252109.12</v>
      </c>
      <c r="I733" s="82">
        <f>I7+I31+I60+I87+I185+I218+I606+I654+I682+I79</f>
        <v>932652.5</v>
      </c>
      <c r="J733" s="50">
        <f t="shared" si="78"/>
        <v>74.48651919410985</v>
      </c>
      <c r="K733" s="47">
        <f t="shared" si="73"/>
        <v>40.58729671803681</v>
      </c>
      <c r="L733" s="156">
        <f t="shared" si="80"/>
        <v>3.3082287314046597</v>
      </c>
    </row>
    <row r="734" spans="1:12" ht="11.25">
      <c r="A734" s="31"/>
      <c r="B734" s="77"/>
      <c r="C734" s="77"/>
      <c r="D734" s="13" t="s">
        <v>206</v>
      </c>
      <c r="E734" s="83">
        <f>E8+E32+E61++E87+E186+E218+E607+E682+E79+E655</f>
        <v>2282295.91</v>
      </c>
      <c r="F734" s="83">
        <v>84</v>
      </c>
      <c r="G734" s="83">
        <f>G8+G32+G61++G87+G186+G218+G607+G682+G79+G655</f>
        <v>7399170.93</v>
      </c>
      <c r="H734" s="83">
        <f>H8+H32+H61++H87+H186+H218+H607+H682+H79+H655</f>
        <v>1047489.12</v>
      </c>
      <c r="I734" s="83">
        <f>I8+I32+I61++I87+I186+I218+I607+I682+I79+I655</f>
        <v>729047.67</v>
      </c>
      <c r="J734" s="50">
        <f t="shared" si="78"/>
        <v>69.59954581676229</v>
      </c>
      <c r="K734" s="47">
        <f t="shared" si="73"/>
        <v>31.943608486771552</v>
      </c>
      <c r="L734" s="156">
        <f t="shared" si="80"/>
        <v>2.586018317066242</v>
      </c>
    </row>
    <row r="735" spans="1:12" ht="16.5" customHeight="1">
      <c r="A735" s="31"/>
      <c r="B735" s="77"/>
      <c r="C735" s="77"/>
      <c r="D735" s="65" t="s">
        <v>226</v>
      </c>
      <c r="E735" s="66">
        <f>E661+E34+E39+E664</f>
        <v>8596.72</v>
      </c>
      <c r="F735" s="66">
        <v>71</v>
      </c>
      <c r="G735" s="66">
        <f>G661+G34+G39+G664</f>
        <v>145000</v>
      </c>
      <c r="H735" s="66">
        <f>H661+H34+H39+H664</f>
        <v>204620</v>
      </c>
      <c r="I735" s="66">
        <f>I661+I34+I39+I664</f>
        <v>203604.83</v>
      </c>
      <c r="J735" s="50">
        <f>(I735/H735)*100</f>
        <v>99.50387547649301</v>
      </c>
      <c r="K735" s="47">
        <f t="shared" si="73"/>
        <v>2368.401320503634</v>
      </c>
      <c r="L735" s="156">
        <f t="shared" si="80"/>
        <v>0.7222104143384179</v>
      </c>
    </row>
    <row r="736" spans="1:12" ht="11.25">
      <c r="A736" s="31"/>
      <c r="B736" s="77"/>
      <c r="C736" s="77"/>
      <c r="D736" s="144" t="s">
        <v>225</v>
      </c>
      <c r="E736" s="145">
        <v>95</v>
      </c>
      <c r="F736" s="191">
        <v>84</v>
      </c>
      <c r="G736" s="145">
        <f>SUM(G734:G735)</f>
        <v>7544170.93</v>
      </c>
      <c r="H736" s="145">
        <f>SUM(H734:H735)</f>
        <v>1252109.12</v>
      </c>
      <c r="I736" s="145">
        <f>SUM(I734:I735)</f>
        <v>932652.5</v>
      </c>
      <c r="J736" s="50">
        <f>(I736/H736)*100</f>
        <v>74.48651919410985</v>
      </c>
      <c r="K736" s="47"/>
      <c r="L736" s="156">
        <f t="shared" si="80"/>
        <v>3.3082287314046597</v>
      </c>
    </row>
    <row r="737" spans="4:12" ht="11.25">
      <c r="D737" s="29" t="s">
        <v>12</v>
      </c>
      <c r="E737" s="27">
        <f>E732-E733</f>
        <v>23103892.31</v>
      </c>
      <c r="F737" s="25">
        <v>95</v>
      </c>
      <c r="G737" s="27">
        <f>G732-G733</f>
        <v>24587098.03000001</v>
      </c>
      <c r="H737" s="27">
        <f>H732-H733</f>
        <v>28712325.11</v>
      </c>
      <c r="I737" s="27">
        <f>I732-I733</f>
        <v>27259246.42</v>
      </c>
      <c r="J737" s="50">
        <f t="shared" si="78"/>
        <v>94.93918139881359</v>
      </c>
      <c r="K737" s="47">
        <f t="shared" si="73"/>
        <v>117.98551540253438</v>
      </c>
      <c r="L737" s="156">
        <f t="shared" si="80"/>
        <v>96.69177126859535</v>
      </c>
    </row>
    <row r="738" spans="4:12" ht="11.25">
      <c r="D738" s="139"/>
      <c r="E738" s="148">
        <f>E6++E30+E59+E78+E86+E139+E184+E209+E214+E219+E419+E444+E593+E605+E653+E681+E180</f>
        <v>23110892.310000002</v>
      </c>
      <c r="F738" s="192">
        <v>95</v>
      </c>
      <c r="G738" s="148">
        <f>G6++G30+G59+G78+G86+G139+G184+G209+G214+G219+G419+G444+G593+G605+G653+G681+G180</f>
        <v>24589698.03</v>
      </c>
      <c r="H738" s="148">
        <f>H6++H30+H59+H78+H86+H139+H184+H209+H214+H219+H419+H444+H593+H605+H653+H681+H180</f>
        <v>28652425.11</v>
      </c>
      <c r="I738" s="148">
        <f>I6++I30+I59+I78+I86+I139+I184+I209+I214+I219+I419+I444+I593+I605+I653+I681+I180</f>
        <v>27184141.36</v>
      </c>
      <c r="J738" s="81">
        <f t="shared" si="78"/>
        <v>94.87553411495506</v>
      </c>
      <c r="K738" s="92">
        <f t="shared" si="73"/>
        <v>117.62480217277252</v>
      </c>
      <c r="L738" s="156">
        <f t="shared" si="80"/>
        <v>96.4253647373676</v>
      </c>
    </row>
    <row r="739" spans="4:12" ht="11.25">
      <c r="D739" s="29" t="s">
        <v>208</v>
      </c>
      <c r="E739" s="125">
        <f>E737-E738</f>
        <v>-7000.000000003725</v>
      </c>
      <c r="F739" s="193"/>
      <c r="G739" s="125">
        <f>G737-G738</f>
        <v>-2599.9999999925494</v>
      </c>
      <c r="H739" s="125">
        <f>H737-H738</f>
        <v>59900</v>
      </c>
      <c r="I739" s="125">
        <f>I737-I738</f>
        <v>75105.06000000238</v>
      </c>
      <c r="J739" s="50"/>
      <c r="K739" s="3"/>
      <c r="L739" s="156">
        <f t="shared" si="80"/>
        <v>0.2664065312277389</v>
      </c>
    </row>
    <row r="740" spans="5:12" ht="11.25">
      <c r="E740" s="125"/>
      <c r="F740" s="193"/>
      <c r="G740" s="125"/>
      <c r="H740" s="125"/>
      <c r="I740" s="125"/>
      <c r="J740" s="50"/>
      <c r="K740" s="3"/>
      <c r="L740" s="156">
        <f t="shared" si="80"/>
        <v>0</v>
      </c>
    </row>
    <row r="741" spans="2:12" ht="30.75" customHeight="1">
      <c r="B741" s="207" t="s">
        <v>236</v>
      </c>
      <c r="C741" s="208"/>
      <c r="D741" s="139" t="s">
        <v>224</v>
      </c>
      <c r="E741" s="140">
        <f>E743+E744+E745+E746+E747+E748+E749+E750+E752+E754+E751+E753</f>
        <v>8263235.1899999995</v>
      </c>
      <c r="F741" s="194">
        <v>95</v>
      </c>
      <c r="G741" s="140">
        <f>G743+G744+G745+G746+G747+G748+G749+G750+G752+G754+G751+G753</f>
        <v>8760468.51</v>
      </c>
      <c r="H741" s="140">
        <f>H743+H744+H745+H746+H747+H748+H749+H750+H752+H754+H751+H753</f>
        <v>8788149.59</v>
      </c>
      <c r="I741" s="140">
        <f>I743+I744+I745+I746+I747+I748+I749+I750+I752+I754+I751+I753</f>
        <v>8384071.51</v>
      </c>
      <c r="J741" s="81">
        <f>I741/H741*100</f>
        <v>95.40201181304653</v>
      </c>
      <c r="K741" s="3">
        <f aca="true" t="shared" si="81" ref="K741:K764">(I741/E741)*100</f>
        <v>101.4623366904313</v>
      </c>
      <c r="L741" s="169">
        <f t="shared" si="80"/>
        <v>29.739293311853288</v>
      </c>
    </row>
    <row r="742" spans="4:12" ht="9.75" customHeight="1">
      <c r="D742" s="65"/>
      <c r="E742" s="66"/>
      <c r="F742" s="123"/>
      <c r="G742" s="66"/>
      <c r="H742" s="66"/>
      <c r="I742" s="66"/>
      <c r="J742" s="81"/>
      <c r="K742" s="3"/>
      <c r="L742" s="156">
        <f t="shared" si="80"/>
        <v>0</v>
      </c>
    </row>
    <row r="743" spans="3:12" ht="12" customHeight="1">
      <c r="C743" s="30">
        <v>10</v>
      </c>
      <c r="D743" s="65" t="s">
        <v>227</v>
      </c>
      <c r="E743" s="66">
        <f>E23+E24</f>
        <v>7962.929999999999</v>
      </c>
      <c r="F743" s="123">
        <v>100</v>
      </c>
      <c r="G743" s="66">
        <f>G23+G24</f>
        <v>0</v>
      </c>
      <c r="H743" s="66">
        <f>H23+H24</f>
        <v>9615.18</v>
      </c>
      <c r="I743" s="66">
        <f>I23+I24</f>
        <v>9615.18</v>
      </c>
      <c r="J743" s="81">
        <f aca="true" t="shared" si="82" ref="J743:J764">I743/H743*100</f>
        <v>100</v>
      </c>
      <c r="K743" s="3">
        <f t="shared" si="81"/>
        <v>120.74927193884663</v>
      </c>
      <c r="L743" s="156">
        <f t="shared" si="80"/>
        <v>0.03410618074108787</v>
      </c>
    </row>
    <row r="744" spans="3:12" ht="11.25" customHeight="1">
      <c r="C744" s="30">
        <v>600</v>
      </c>
      <c r="D744" s="125" t="s">
        <v>229</v>
      </c>
      <c r="E744" s="66">
        <f>E42+E43+E44+E45</f>
        <v>14141.210000000001</v>
      </c>
      <c r="F744" s="123">
        <v>59</v>
      </c>
      <c r="G744" s="66">
        <f>G42+G43+G44+G45</f>
        <v>30675</v>
      </c>
      <c r="H744" s="66">
        <f>H42+H43+H44+H45</f>
        <v>39575</v>
      </c>
      <c r="I744" s="66">
        <f>I42+I43+I44+I45</f>
        <v>35133.85</v>
      </c>
      <c r="J744" s="81">
        <f t="shared" si="82"/>
        <v>88.77789008212254</v>
      </c>
      <c r="K744" s="3">
        <f t="shared" si="81"/>
        <v>248.4500972689041</v>
      </c>
      <c r="L744" s="156">
        <f t="shared" si="80"/>
        <v>0.12462392157299915</v>
      </c>
    </row>
    <row r="745" spans="3:12" ht="20.25" customHeight="1">
      <c r="C745" s="30">
        <v>750</v>
      </c>
      <c r="D745" s="65" t="s">
        <v>295</v>
      </c>
      <c r="E745" s="66">
        <f>E89+E90+E91+E92+E102+E103+E104+E105+E129+E130+E131</f>
        <v>2101661.88</v>
      </c>
      <c r="F745" s="123">
        <v>92</v>
      </c>
      <c r="G745" s="66">
        <f>G89+G90+G91+G92+G102+G103+G104+G105+G129+G130+G131</f>
        <v>2297000</v>
      </c>
      <c r="H745" s="66">
        <f>H89+H90+H91+H92+H102+H103+H104+H105+H129+H130+H131</f>
        <v>2381003</v>
      </c>
      <c r="I745" s="66">
        <f>I89+I90+I91+I92+I102+I103+I104+I105+I129+I130+I131</f>
        <v>2185309.89</v>
      </c>
      <c r="J745" s="81">
        <f t="shared" si="82"/>
        <v>91.78106411457692</v>
      </c>
      <c r="K745" s="3">
        <f t="shared" si="81"/>
        <v>103.98008884283519</v>
      </c>
      <c r="L745" s="156">
        <f t="shared" si="80"/>
        <v>7.75155265773775</v>
      </c>
    </row>
    <row r="746" spans="3:12" ht="10.5" customHeight="1">
      <c r="C746" s="30">
        <v>751</v>
      </c>
      <c r="D746" s="65" t="s">
        <v>230</v>
      </c>
      <c r="E746" s="66">
        <f>+E141+E142+E165+E166+E147+E148+E156+E157+E173+E174</f>
        <v>4377.78</v>
      </c>
      <c r="F746" s="123">
        <v>100</v>
      </c>
      <c r="G746" s="66">
        <f>+G141+G142+G165+G166+G147+G148+G156+G157+G173+G174</f>
        <v>245.29000000000002</v>
      </c>
      <c r="H746" s="66">
        <f>+H141+H142+H165+H166+H147+H148+H156+H157+H173+H174</f>
        <v>245.28</v>
      </c>
      <c r="I746" s="66">
        <f>+I141+I142+I165+I166+I147+I148+I156+I157+I173+I174</f>
        <v>245.28</v>
      </c>
      <c r="J746" s="81">
        <f t="shared" si="82"/>
        <v>100</v>
      </c>
      <c r="K746" s="3">
        <f t="shared" si="81"/>
        <v>5.602839795512795</v>
      </c>
      <c r="L746" s="156">
        <f t="shared" si="80"/>
        <v>0.0008700371716571123</v>
      </c>
    </row>
    <row r="747" spans="3:12" ht="21" customHeight="1">
      <c r="C747" s="30">
        <v>754</v>
      </c>
      <c r="D747" s="65" t="s">
        <v>294</v>
      </c>
      <c r="E747" s="66"/>
      <c r="F747" s="123"/>
      <c r="G747" s="66"/>
      <c r="H747" s="66"/>
      <c r="I747" s="66"/>
      <c r="J747" s="81"/>
      <c r="K747" s="3"/>
      <c r="L747" s="156">
        <f t="shared" si="80"/>
        <v>0</v>
      </c>
    </row>
    <row r="748" spans="3:12" ht="17.25" customHeight="1">
      <c r="C748" s="30">
        <v>801</v>
      </c>
      <c r="D748" s="65" t="s">
        <v>231</v>
      </c>
      <c r="E748" s="66">
        <f>E224+E227+E230+E233+E258+E260+E261+E263+E288+E291+E292+E295+E327+E328+E329+E330+E346+E349+E350+E353+E368+E370+E371+E373+E406+E408+E409</f>
        <v>4567999.49</v>
      </c>
      <c r="F748" s="123">
        <v>97</v>
      </c>
      <c r="G748" s="66">
        <f>G224+G227+G230+G233+G258+G260+G261+G263+G288+G291+G292+G295+G327+G328+G329+G330+G346+G349+G350+G353+G368+G370+G371+G373+G406+G408+G409</f>
        <v>4782028</v>
      </c>
      <c r="H748" s="66">
        <f>H224+H227+H230+H233+H258+H260+H261+H263+H288+H291+H292+H295+H327+H328+H329+H330+H346+H349+H350+H353+H368+H370+H371+H373+H406+H408+H409</f>
        <v>4692494</v>
      </c>
      <c r="I748" s="66">
        <f>I224+I227+I230+I233+I258+I260+I261+I263+I288+I291+I292+I295+I327+I328+I329+I330+I346+I349+I350+I353+I368+I370+I371+I373+I406+I408+I409</f>
        <v>4534328.960000001</v>
      </c>
      <c r="J748" s="81">
        <f t="shared" si="82"/>
        <v>96.62940346860329</v>
      </c>
      <c r="K748" s="3">
        <f t="shared" si="81"/>
        <v>99.26290425220692</v>
      </c>
      <c r="L748" s="156">
        <f t="shared" si="80"/>
        <v>16.083801140416405</v>
      </c>
    </row>
    <row r="749" spans="3:12" ht="13.5" customHeight="1">
      <c r="C749" s="30">
        <v>851</v>
      </c>
      <c r="D749" s="65" t="s">
        <v>232</v>
      </c>
      <c r="E749" s="66">
        <f>E429+E430+E431+E432+E439+E440+E441</f>
        <v>7878.610000000001</v>
      </c>
      <c r="F749" s="123">
        <v>81</v>
      </c>
      <c r="G749" s="66">
        <f>G429+G430+G431+G432+G439+G440+G441</f>
        <v>15565</v>
      </c>
      <c r="H749" s="66">
        <f>H429+H430+H431+H432+H439+H440+H441</f>
        <v>15404</v>
      </c>
      <c r="I749" s="66">
        <f>I429+I430+I431+I432+I439+I440+I441</f>
        <v>14489.390000000001</v>
      </c>
      <c r="J749" s="81">
        <f t="shared" si="82"/>
        <v>94.06251622955078</v>
      </c>
      <c r="K749" s="3">
        <f t="shared" si="81"/>
        <v>183.90794822944656</v>
      </c>
      <c r="L749" s="156">
        <f t="shared" si="80"/>
        <v>0.05139558013142877</v>
      </c>
    </row>
    <row r="750" spans="3:12" ht="12.75" customHeight="1">
      <c r="C750" s="30">
        <v>852</v>
      </c>
      <c r="D750" s="65" t="s">
        <v>233</v>
      </c>
      <c r="E750" s="66">
        <f>E452+E453+E454+E455+E472+E473+E499+E500+E501+E502++E531+E532+E533+E534+E554+E555+E556+E557+E567+E568+E569+E570+E584+E585+E586</f>
        <v>809611.35</v>
      </c>
      <c r="F750" s="123">
        <v>97</v>
      </c>
      <c r="G750" s="66">
        <f>G452+G453+G454+G455+G472+G473+G499+G500+G501+G502++G531+G532+G533+G534+G554+G555+G556+G557+G567+G568+G569+G570+G584+G585+G586</f>
        <v>844764.2200000002</v>
      </c>
      <c r="H750" s="66">
        <f>H452+H453+H454+H455+H472+H473+H499+H500+H501+H502++H531+H532+H533+H534+H554+H555+H556+H557+H567+H568+H569+H570+H584+H585+H586</f>
        <v>841992.13</v>
      </c>
      <c r="I750" s="66">
        <f>I452+I453+I454+I455+I472+I473+I499+I500+I501+I502++I531+I532+I533+I534+I554+I555+I556+I557+I567+I568+I569+I570+I584+I585+I586</f>
        <v>818125.1099999999</v>
      </c>
      <c r="J750" s="81">
        <f t="shared" si="82"/>
        <v>97.1654105603101</v>
      </c>
      <c r="K750" s="3">
        <f t="shared" si="81"/>
        <v>101.05158604804639</v>
      </c>
      <c r="L750" s="156">
        <f t="shared" si="80"/>
        <v>2.901986532803587</v>
      </c>
    </row>
    <row r="751" spans="3:12" ht="22.5" customHeight="1">
      <c r="C751" s="30">
        <v>853</v>
      </c>
      <c r="D751" s="65" t="s">
        <v>324</v>
      </c>
      <c r="E751" s="66"/>
      <c r="F751" s="123"/>
      <c r="G751" s="66"/>
      <c r="H751" s="66"/>
      <c r="I751" s="66"/>
      <c r="J751" s="81"/>
      <c r="K751" s="3"/>
      <c r="L751" s="156"/>
    </row>
    <row r="752" spans="3:12" ht="20.25" customHeight="1">
      <c r="C752" s="30">
        <v>854</v>
      </c>
      <c r="D752" s="65" t="s">
        <v>234</v>
      </c>
      <c r="E752" s="66">
        <f>E596+E597+E598+E599</f>
        <v>193252.96</v>
      </c>
      <c r="F752" s="123">
        <v>98</v>
      </c>
      <c r="G752" s="66">
        <f>G596+G597+G598+G599</f>
        <v>160241</v>
      </c>
      <c r="H752" s="66">
        <f>H596+H597+H598+H599</f>
        <v>179871</v>
      </c>
      <c r="I752" s="66">
        <f>I596+I597+I598+I599</f>
        <v>168750.12</v>
      </c>
      <c r="J752" s="81">
        <f t="shared" si="82"/>
        <v>93.81730240005336</v>
      </c>
      <c r="K752" s="3">
        <f t="shared" si="81"/>
        <v>87.32084621110073</v>
      </c>
      <c r="L752" s="156">
        <f t="shared" si="80"/>
        <v>0.5985766353620282</v>
      </c>
    </row>
    <row r="753" spans="3:12" ht="20.25" customHeight="1">
      <c r="C753" s="30">
        <v>921</v>
      </c>
      <c r="D753" s="65" t="s">
        <v>323</v>
      </c>
      <c r="E753" s="66">
        <f>E670+E671+E672</f>
        <v>21.509999999999998</v>
      </c>
      <c r="F753" s="123"/>
      <c r="G753" s="66">
        <f>G670+G671+G672</f>
        <v>1400</v>
      </c>
      <c r="H753" s="66">
        <f>H670+H671+H672</f>
        <v>1400</v>
      </c>
      <c r="I753" s="66">
        <f>I670+I671+I672</f>
        <v>0</v>
      </c>
      <c r="J753" s="81"/>
      <c r="K753" s="3"/>
      <c r="L753" s="156"/>
    </row>
    <row r="754" spans="3:12" ht="12" customHeight="1">
      <c r="C754" s="30">
        <v>926</v>
      </c>
      <c r="D754" s="30" t="s">
        <v>235</v>
      </c>
      <c r="E754" s="27">
        <f>E685+E686+E687+E688+E715+E716+E717+E718</f>
        <v>556327.47</v>
      </c>
      <c r="F754" s="25">
        <v>95</v>
      </c>
      <c r="G754" s="27">
        <f>G685+G686+G687+G688+G715+G716+G717+G718</f>
        <v>628550</v>
      </c>
      <c r="H754" s="27">
        <f>H685+H686+H687+H688+H715+H716+H717+H718</f>
        <v>626550</v>
      </c>
      <c r="I754" s="27">
        <f>I685+I686+I687+I688+I715+I716+I717+I718</f>
        <v>618073.73</v>
      </c>
      <c r="J754" s="81">
        <f t="shared" si="82"/>
        <v>98.64715186337881</v>
      </c>
      <c r="K754" s="3">
        <f t="shared" si="81"/>
        <v>111.09890547019008</v>
      </c>
      <c r="L754" s="156">
        <f t="shared" si="80"/>
        <v>2.192380625916347</v>
      </c>
    </row>
    <row r="755" spans="4:12" ht="22.5" customHeight="1">
      <c r="D755" s="139" t="s">
        <v>228</v>
      </c>
      <c r="E755" s="140">
        <f>SUM(E743:E754)</f>
        <v>8263235.1899999995</v>
      </c>
      <c r="F755" s="194">
        <v>95</v>
      </c>
      <c r="G755" s="140">
        <f>SUM(G743:G754)</f>
        <v>8760468.51</v>
      </c>
      <c r="H755" s="140">
        <f>SUM(H743:H754)</f>
        <v>8788149.59</v>
      </c>
      <c r="I755" s="140">
        <f>SUM(I743:I754)</f>
        <v>8384071.51</v>
      </c>
      <c r="J755" s="81">
        <f t="shared" si="82"/>
        <v>95.40201181304653</v>
      </c>
      <c r="K755" s="3">
        <f t="shared" si="81"/>
        <v>101.4623366904313</v>
      </c>
      <c r="L755" s="156">
        <f t="shared" si="80"/>
        <v>29.739293311853288</v>
      </c>
    </row>
    <row r="756" spans="6:12" ht="6.75" customHeight="1">
      <c r="F756" s="25">
        <v>95</v>
      </c>
      <c r="G756" s="25"/>
      <c r="H756" s="25"/>
      <c r="I756" s="25"/>
      <c r="J756" s="81"/>
      <c r="K756" s="3"/>
      <c r="L756" s="156"/>
    </row>
    <row r="757" spans="4:12" ht="32.25" customHeight="1">
      <c r="D757" s="139" t="s">
        <v>293</v>
      </c>
      <c r="E757" s="140">
        <f>E758+E759</f>
        <v>96993.42</v>
      </c>
      <c r="F757" s="194">
        <v>95</v>
      </c>
      <c r="G757" s="140">
        <f>G758+G759</f>
        <v>0</v>
      </c>
      <c r="H757" s="140">
        <f>H758+H759</f>
        <v>0</v>
      </c>
      <c r="I757" s="140">
        <f>I758+I759</f>
        <v>0</v>
      </c>
      <c r="J757" s="81" t="e">
        <f t="shared" si="82"/>
        <v>#DIV/0!</v>
      </c>
      <c r="K757" s="3">
        <f t="shared" si="81"/>
        <v>0</v>
      </c>
      <c r="L757" s="156">
        <f t="shared" si="80"/>
        <v>0</v>
      </c>
    </row>
    <row r="758" spans="3:12" ht="14.25" customHeight="1">
      <c r="C758" s="30">
        <v>801</v>
      </c>
      <c r="D758" s="29" t="s">
        <v>325</v>
      </c>
      <c r="E758" s="27">
        <f>E225+E231+E234++E259+E262+E264+E289+E293+E296+E347+E351+E354+E228</f>
        <v>90701.69</v>
      </c>
      <c r="F758" s="25">
        <v>94</v>
      </c>
      <c r="G758" s="27">
        <f>G225+G231+G234++G259+G262+G264+G289+G293+G296+G347+G351+G354+G228</f>
        <v>0</v>
      </c>
      <c r="H758" s="27">
        <f>H225+H231+H234++H259+H262+H264+H289+H293+H296+H347+H351+H354+H228</f>
        <v>0</v>
      </c>
      <c r="I758" s="27">
        <f>I225+I231+I234++I259+I262+I264+I289+I293+I296+I347+I351+I354+I228</f>
        <v>0</v>
      </c>
      <c r="J758" s="81" t="e">
        <f t="shared" si="82"/>
        <v>#DIV/0!</v>
      </c>
      <c r="K758" s="3">
        <f t="shared" si="81"/>
        <v>0</v>
      </c>
      <c r="L758" s="156">
        <f t="shared" si="80"/>
        <v>0</v>
      </c>
    </row>
    <row r="759" spans="4:12" ht="14.25" customHeight="1">
      <c r="D759" s="29" t="s">
        <v>326</v>
      </c>
      <c r="E759" s="27">
        <f>E226+E232+E235+E290+E294+E297+E348+E352+E355+E229</f>
        <v>6291.73</v>
      </c>
      <c r="F759" s="25">
        <v>98</v>
      </c>
      <c r="G759" s="27">
        <f>G226+G232+G235+G290+G294+G297+G348+G352+G355+G229</f>
        <v>0</v>
      </c>
      <c r="H759" s="27">
        <f>H226+H232+H235+H290+H294+H297+H348+H352+H355+H229</f>
        <v>0</v>
      </c>
      <c r="I759" s="27">
        <f>I226+I232+I235+I290+I294+I297+I348+I352+I355+I229</f>
        <v>0</v>
      </c>
      <c r="J759" s="81" t="e">
        <f t="shared" si="82"/>
        <v>#DIV/0!</v>
      </c>
      <c r="K759" s="3">
        <f t="shared" si="81"/>
        <v>0</v>
      </c>
      <c r="L759" s="156">
        <f t="shared" si="80"/>
        <v>0</v>
      </c>
    </row>
    <row r="760" spans="4:12" ht="35.25" customHeight="1">
      <c r="D760" s="139" t="s">
        <v>296</v>
      </c>
      <c r="E760" s="140">
        <f>E46+E107+E132+E143+E192+E236+E265+E298+E332+E375+E416+E433+E456+E474+E535+E558+E689+E719+E673+E167+E149+E158+E175+E503++E628+E636</f>
        <v>223386.81</v>
      </c>
      <c r="F760" s="194">
        <v>87</v>
      </c>
      <c r="G760" s="140">
        <f>G46+G107+G132+G143+G192+G236+G265+G298+G332+G375+G416+G433+G456+G474+G535+G558+G689+G719+G673+G167+G149+G158+G175+G503++G628+G636</f>
        <v>165479.95</v>
      </c>
      <c r="H760" s="140">
        <f>H46+H107+H132+H143+H192+H236+H265+H298+H332+H375+H416+H433+H456+H474+H535+H558+H689+H719+H673+H167+H149+H158+H175+H503++H628+H636</f>
        <v>182583.96</v>
      </c>
      <c r="I760" s="140">
        <f>I46+I107+I132+I143+I192+I236+I265+I298+I332+I375+I416+I433+I456+I474+I535+I558+I689+I719+I673+I167+I149+I158+I175+I503++I628+I636</f>
        <v>161111.49</v>
      </c>
      <c r="J760" s="81">
        <f t="shared" si="82"/>
        <v>88.23967340833225</v>
      </c>
      <c r="K760" s="20">
        <f t="shared" si="81"/>
        <v>72.12220363413579</v>
      </c>
      <c r="L760" s="156">
        <f t="shared" si="80"/>
        <v>0.5714815112567805</v>
      </c>
    </row>
    <row r="761" spans="4:12" ht="31.5" customHeight="1">
      <c r="D761" s="139" t="s">
        <v>327</v>
      </c>
      <c r="E761" s="140">
        <f>E356+E357+E299+E300+E266</f>
        <v>33120</v>
      </c>
      <c r="F761" s="194">
        <v>100</v>
      </c>
      <c r="G761" s="140">
        <f>G356+G357+G299+G300+G266</f>
        <v>0</v>
      </c>
      <c r="H761" s="140">
        <f>H356+H357+H299+H300+H266</f>
        <v>0</v>
      </c>
      <c r="I761" s="140">
        <f>I356+I357+I299+I300+I266</f>
        <v>0</v>
      </c>
      <c r="J761" s="81" t="e">
        <f t="shared" si="82"/>
        <v>#DIV/0!</v>
      </c>
      <c r="K761" s="20">
        <f t="shared" si="81"/>
        <v>0</v>
      </c>
      <c r="L761" s="156">
        <f t="shared" si="80"/>
        <v>0</v>
      </c>
    </row>
    <row r="762" spans="4:12" ht="23.25" customHeight="1">
      <c r="D762" s="29" t="s">
        <v>306</v>
      </c>
      <c r="E762" s="27">
        <f>E755+E757+E760+E761</f>
        <v>8616735.42</v>
      </c>
      <c r="F762" s="25">
        <v>95</v>
      </c>
      <c r="G762" s="27">
        <f>G755+G757+G760+G761</f>
        <v>8925948.459999999</v>
      </c>
      <c r="H762" s="27">
        <f>H755+H757+H760+H761</f>
        <v>8970733.55</v>
      </c>
      <c r="I762" s="27">
        <f>I755+I757+I760+I761</f>
        <v>8545183</v>
      </c>
      <c r="J762" s="81">
        <f t="shared" si="82"/>
        <v>95.2562346476114</v>
      </c>
      <c r="K762" s="20">
        <f t="shared" si="81"/>
        <v>99.16961103582312</v>
      </c>
      <c r="L762" s="156"/>
    </row>
    <row r="763" spans="4:12" ht="25.5" customHeight="1">
      <c r="D763" s="139"/>
      <c r="E763" s="27"/>
      <c r="G763" s="27"/>
      <c r="H763" s="27"/>
      <c r="J763" s="81" t="e">
        <f t="shared" si="82"/>
        <v>#DIV/0!</v>
      </c>
      <c r="K763" s="3" t="e">
        <f t="shared" si="81"/>
        <v>#DIV/0!</v>
      </c>
      <c r="L763" s="156">
        <f t="shared" si="80"/>
        <v>0</v>
      </c>
    </row>
    <row r="764" spans="2:12" ht="19.5" customHeight="1">
      <c r="B764" s="7"/>
      <c r="C764" s="7"/>
      <c r="D764" s="7"/>
      <c r="E764" s="138"/>
      <c r="F764" s="195"/>
      <c r="G764" s="138"/>
      <c r="H764" s="138"/>
      <c r="I764" s="138"/>
      <c r="J764" s="81" t="e">
        <f t="shared" si="82"/>
        <v>#DIV/0!</v>
      </c>
      <c r="K764" s="3" t="e">
        <f t="shared" si="81"/>
        <v>#DIV/0!</v>
      </c>
      <c r="L764" s="156">
        <f t="shared" si="80"/>
        <v>0</v>
      </c>
    </row>
    <row r="765" spans="2:12" ht="19.5" customHeight="1">
      <c r="B765" s="7"/>
      <c r="C765" s="7"/>
      <c r="D765" s="7"/>
      <c r="E765" s="138"/>
      <c r="G765" s="138"/>
      <c r="H765" s="138"/>
      <c r="I765" s="138"/>
      <c r="J765" s="7"/>
      <c r="K765" s="7"/>
      <c r="L765" s="7"/>
    </row>
    <row r="766" spans="2:12" ht="19.5" customHeight="1">
      <c r="B766" s="7"/>
      <c r="C766" s="7"/>
      <c r="D766" s="7"/>
      <c r="E766" s="138"/>
      <c r="G766" s="138"/>
      <c r="H766" s="138"/>
      <c r="I766" s="138"/>
      <c r="J766" s="7"/>
      <c r="K766" s="7"/>
      <c r="L766" s="7"/>
    </row>
    <row r="767" spans="2:12" ht="19.5" customHeight="1">
      <c r="B767" s="7"/>
      <c r="C767" s="7"/>
      <c r="D767" s="7"/>
      <c r="E767" s="138"/>
      <c r="G767" s="138"/>
      <c r="H767" s="138"/>
      <c r="I767" s="138"/>
      <c r="J767" s="7"/>
      <c r="K767" s="7"/>
      <c r="L767" s="7"/>
    </row>
    <row r="768" spans="2:12" ht="19.5" customHeight="1">
      <c r="B768" s="7"/>
      <c r="E768" s="27"/>
      <c r="G768" s="27"/>
      <c r="H768" s="27"/>
      <c r="J768" s="7"/>
      <c r="K768" s="7"/>
      <c r="L768" s="7"/>
    </row>
    <row r="769" spans="10:12" ht="19.5" customHeight="1">
      <c r="J769" s="7"/>
      <c r="K769" s="7"/>
      <c r="L769" s="7"/>
    </row>
    <row r="770" spans="4:12" ht="19.5" customHeight="1">
      <c r="D770" s="7"/>
      <c r="E770" s="7"/>
      <c r="F770" s="195"/>
      <c r="G770" s="7"/>
      <c r="H770" s="7"/>
      <c r="I770" s="7"/>
      <c r="J770" s="7"/>
      <c r="K770" s="7"/>
      <c r="L770" s="7"/>
    </row>
    <row r="771" spans="4:12" ht="19.5" customHeight="1">
      <c r="D771" s="65"/>
      <c r="E771" s="66"/>
      <c r="F771" s="123"/>
      <c r="G771" s="66"/>
      <c r="H771" s="66"/>
      <c r="I771" s="66"/>
      <c r="J771" s="50"/>
      <c r="K771" s="54"/>
      <c r="L771" s="54"/>
    </row>
    <row r="772" spans="2:9" ht="11.25">
      <c r="B772" s="7"/>
      <c r="C772" s="7"/>
      <c r="D772" s="7"/>
      <c r="E772" s="7"/>
      <c r="F772" s="195"/>
      <c r="G772" s="7"/>
      <c r="H772" s="7"/>
      <c r="I772" s="7"/>
    </row>
    <row r="773" spans="2:9" ht="11.25">
      <c r="B773" s="7"/>
      <c r="C773" s="7"/>
      <c r="D773" s="7"/>
      <c r="E773" s="7"/>
      <c r="F773" s="195"/>
      <c r="G773" s="7"/>
      <c r="H773" s="7"/>
      <c r="I773" s="7"/>
    </row>
    <row r="774" spans="2:9" ht="11.25">
      <c r="B774" s="7"/>
      <c r="C774" s="7"/>
      <c r="D774" s="7"/>
      <c r="E774" s="7"/>
      <c r="F774" s="195"/>
      <c r="G774" s="7"/>
      <c r="H774" s="7"/>
      <c r="I774" s="7"/>
    </row>
  </sheetData>
  <sheetProtection/>
  <mergeCells count="90">
    <mergeCell ref="A593:A603"/>
    <mergeCell ref="A214:A216"/>
    <mergeCell ref="B215:B216"/>
    <mergeCell ref="A217:A418"/>
    <mergeCell ref="B253:B254"/>
    <mergeCell ref="A419:A443"/>
    <mergeCell ref="B480:B495"/>
    <mergeCell ref="B286:B319"/>
    <mergeCell ref="B425:B437"/>
    <mergeCell ref="B415:B418"/>
    <mergeCell ref="B163:B170"/>
    <mergeCell ref="B210:B211"/>
    <mergeCell ref="B203:B208"/>
    <mergeCell ref="B616:B624"/>
    <mergeCell ref="B284:B285"/>
    <mergeCell ref="B255:B283"/>
    <mergeCell ref="B496:B516"/>
    <mergeCell ref="B399:B400"/>
    <mergeCell ref="B420:B424"/>
    <mergeCell ref="B181:B182"/>
    <mergeCell ref="A209:A212"/>
    <mergeCell ref="B325:B343"/>
    <mergeCell ref="B366:B394"/>
    <mergeCell ref="B220:B252"/>
    <mergeCell ref="B145:B153"/>
    <mergeCell ref="B154:B162"/>
    <mergeCell ref="B171:B179"/>
    <mergeCell ref="B320:B324"/>
    <mergeCell ref="B344:B365"/>
    <mergeCell ref="A180:A182"/>
    <mergeCell ref="B187:B188"/>
    <mergeCell ref="A139:A179"/>
    <mergeCell ref="B40:B57"/>
    <mergeCell ref="A29:A57"/>
    <mergeCell ref="B438:B443"/>
    <mergeCell ref="B565:B579"/>
    <mergeCell ref="B395:B398"/>
    <mergeCell ref="B447:B448"/>
    <mergeCell ref="B403:B414"/>
    <mergeCell ref="B521:B526"/>
    <mergeCell ref="B80:B81"/>
    <mergeCell ref="B125:B136"/>
    <mergeCell ref="B9:B19"/>
    <mergeCell ref="A5:A28"/>
    <mergeCell ref="B22:B28"/>
    <mergeCell ref="A58:A76"/>
    <mergeCell ref="B20:B21"/>
    <mergeCell ref="B35:B38"/>
    <mergeCell ref="B62:B63"/>
    <mergeCell ref="B64:B76"/>
    <mergeCell ref="B683:B706"/>
    <mergeCell ref="A667:A679"/>
    <mergeCell ref="B662:B664"/>
    <mergeCell ref="B667:B679"/>
    <mergeCell ref="B88:B95"/>
    <mergeCell ref="A77:A84"/>
    <mergeCell ref="B82:B84"/>
    <mergeCell ref="B140:B144"/>
    <mergeCell ref="B96:B99"/>
    <mergeCell ref="B100:B124"/>
    <mergeCell ref="B469:B479"/>
    <mergeCell ref="B608:B615"/>
    <mergeCell ref="B519:B520"/>
    <mergeCell ref="B580:B592"/>
    <mergeCell ref="A680:A731"/>
    <mergeCell ref="B713:B731"/>
    <mergeCell ref="B707:B712"/>
    <mergeCell ref="B665:B666"/>
    <mergeCell ref="A652:A666"/>
    <mergeCell ref="B656:B661"/>
    <mergeCell ref="A85:A138"/>
    <mergeCell ref="B627:B630"/>
    <mergeCell ref="B642:B644"/>
    <mergeCell ref="B625:B626"/>
    <mergeCell ref="B741:C741"/>
    <mergeCell ref="B633:B634"/>
    <mergeCell ref="B635:B641"/>
    <mergeCell ref="B601:B603"/>
    <mergeCell ref="B529:B550"/>
    <mergeCell ref="B551:B564"/>
    <mergeCell ref="A183:A208"/>
    <mergeCell ref="B189:B202"/>
    <mergeCell ref="A444:A592"/>
    <mergeCell ref="B594:B600"/>
    <mergeCell ref="B401:B402"/>
    <mergeCell ref="B645:B651"/>
    <mergeCell ref="A604:A651"/>
    <mergeCell ref="B449:B465"/>
    <mergeCell ref="B517:B518"/>
    <mergeCell ref="B466:B467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1"/>
  <headerFooter alignWithMargins="0">
    <oddHeader>&amp;CZał. Nr 1 do sprawozdania opisowego  z wykonania budżetu gminy  Jeziorany  za rok 2016
WYKONANIE  WYDATKÓW  BUDŻETU GMINY  JEZIORANY na 31.12.2016 r.&amp;R&amp;P</oddHeader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B2" sqref="B2:L31"/>
    </sheetView>
  </sheetViews>
  <sheetFormatPr defaultColWidth="9.140625" defaultRowHeight="12.75"/>
  <cols>
    <col min="1" max="1" width="3.140625" style="32" customWidth="1"/>
    <col min="2" max="2" width="22.00390625" style="0" customWidth="1"/>
    <col min="3" max="3" width="10.7109375" style="0" customWidth="1"/>
    <col min="4" max="4" width="3.57421875" style="35" customWidth="1"/>
    <col min="5" max="5" width="11.00390625" style="0" customWidth="1"/>
    <col min="6" max="6" width="10.8515625" style="0" customWidth="1"/>
    <col min="7" max="7" width="10.7109375" style="0" customWidth="1"/>
    <col min="8" max="8" width="3.57421875" style="0" customWidth="1"/>
    <col min="9" max="9" width="4.8515625" style="0" bestFit="1" customWidth="1"/>
    <col min="10" max="10" width="5.421875" style="0" customWidth="1"/>
    <col min="11" max="11" width="9.8515625" style="0" customWidth="1"/>
    <col min="12" max="12" width="9.7109375" style="0" customWidth="1"/>
  </cols>
  <sheetData>
    <row r="1" spans="1:12" ht="12.75" customHeight="1">
      <c r="A1" s="31"/>
      <c r="B1" s="2"/>
      <c r="C1" s="3"/>
      <c r="D1" s="33"/>
      <c r="E1" s="4"/>
      <c r="F1" s="5"/>
      <c r="G1" s="5"/>
      <c r="H1" s="6"/>
      <c r="I1" s="6"/>
      <c r="J1" s="36"/>
      <c r="K1" s="36"/>
      <c r="L1" s="36"/>
    </row>
    <row r="2" spans="1:12" s="39" customFormat="1" ht="126">
      <c r="A2" s="37" t="s">
        <v>162</v>
      </c>
      <c r="B2" s="38" t="s">
        <v>143</v>
      </c>
      <c r="C2" s="124" t="s">
        <v>301</v>
      </c>
      <c r="D2" s="146" t="s">
        <v>4</v>
      </c>
      <c r="E2" s="147" t="s">
        <v>333</v>
      </c>
      <c r="F2" s="149" t="s">
        <v>5</v>
      </c>
      <c r="G2" s="149" t="s">
        <v>334</v>
      </c>
      <c r="H2" s="110" t="s">
        <v>337</v>
      </c>
      <c r="I2" s="110" t="s">
        <v>338</v>
      </c>
      <c r="J2" s="150" t="s">
        <v>339</v>
      </c>
      <c r="K2" s="150" t="s">
        <v>340</v>
      </c>
      <c r="L2" s="150" t="s">
        <v>341</v>
      </c>
    </row>
    <row r="3" spans="1:12" ht="12.75">
      <c r="A3" s="31" t="s">
        <v>144</v>
      </c>
      <c r="B3" s="8">
        <v>2</v>
      </c>
      <c r="C3" s="9">
        <v>3</v>
      </c>
      <c r="D3" s="9">
        <v>4</v>
      </c>
      <c r="E3" s="10">
        <v>5</v>
      </c>
      <c r="F3" s="10">
        <v>6</v>
      </c>
      <c r="G3" s="9">
        <v>7</v>
      </c>
      <c r="H3" s="10">
        <v>8</v>
      </c>
      <c r="I3" s="10">
        <v>9</v>
      </c>
      <c r="J3" s="40">
        <v>10</v>
      </c>
      <c r="K3" s="40">
        <v>11</v>
      </c>
      <c r="L3" s="40">
        <v>12</v>
      </c>
    </row>
    <row r="4" spans="1:12" ht="14.25" customHeight="1">
      <c r="A4" s="60" t="s">
        <v>145</v>
      </c>
      <c r="B4" s="49" t="s">
        <v>7</v>
      </c>
      <c r="C4" s="56">
        <f>Arkusz1!E5</f>
        <v>569580.49</v>
      </c>
      <c r="D4" s="159">
        <f>Arkusz1!F5</f>
        <v>87</v>
      </c>
      <c r="E4" s="56">
        <f>Arkusz1!G5</f>
        <v>4218371.65</v>
      </c>
      <c r="F4" s="56">
        <f>Arkusz1!H5</f>
        <v>987847.66</v>
      </c>
      <c r="G4" s="56">
        <f>Arkusz1!I5</f>
        <v>867184.26</v>
      </c>
      <c r="H4" s="55">
        <f>(G4/F4)*100</f>
        <v>87.78522186305527</v>
      </c>
      <c r="I4" s="57">
        <f aca="true" t="shared" si="0" ref="I4:I9">(G4/$G$21)*100</f>
        <v>3.0760051405575908</v>
      </c>
      <c r="J4" s="57">
        <f>(G4/C4)*100</f>
        <v>152.24964253954695</v>
      </c>
      <c r="K4" s="56">
        <f>F4-G4</f>
        <v>120663.40000000002</v>
      </c>
      <c r="L4" s="56"/>
    </row>
    <row r="5" spans="1:12" ht="12.75">
      <c r="A5" s="60" t="s">
        <v>34</v>
      </c>
      <c r="B5" s="61" t="s">
        <v>35</v>
      </c>
      <c r="C5" s="120">
        <f>Arkusz1!E29</f>
        <v>325204.25</v>
      </c>
      <c r="D5" s="160">
        <f>Arkusz1!F29</f>
        <v>77</v>
      </c>
      <c r="E5" s="120">
        <f>Arkusz1!G29</f>
        <v>673581.05</v>
      </c>
      <c r="F5" s="120">
        <f>Arkusz1!H29</f>
        <v>723122.4500000001</v>
      </c>
      <c r="G5" s="120">
        <f>Arkusz1!I29</f>
        <v>624322.51</v>
      </c>
      <c r="H5" s="55">
        <f aca="true" t="shared" si="1" ref="H5:H31">(G5/F5)*100</f>
        <v>86.3370387684686</v>
      </c>
      <c r="I5" s="57">
        <f t="shared" si="0"/>
        <v>2.2145457876804846</v>
      </c>
      <c r="J5" s="57">
        <f aca="true" t="shared" si="2" ref="J5:J27">(G5/C5)*100</f>
        <v>191.97858269072435</v>
      </c>
      <c r="K5" s="56">
        <f aca="true" t="shared" si="3" ref="K5:K20">F5-G5</f>
        <v>98799.94000000006</v>
      </c>
      <c r="L5" s="56">
        <v>13682.6</v>
      </c>
    </row>
    <row r="6" spans="1:12" ht="12.75" customHeight="1">
      <c r="A6" s="60" t="s">
        <v>20</v>
      </c>
      <c r="B6" s="49" t="s">
        <v>46</v>
      </c>
      <c r="C6" s="59">
        <f>Arkusz1!E58</f>
        <v>89776.18000000001</v>
      </c>
      <c r="D6" s="161">
        <f>Arkusz1!F58</f>
        <v>92</v>
      </c>
      <c r="E6" s="59">
        <f>Arkusz1!G58</f>
        <v>1591352.17</v>
      </c>
      <c r="F6" s="59">
        <f>Arkusz1!H58</f>
        <v>353255.38</v>
      </c>
      <c r="G6" s="59">
        <f>Arkusz1!I58</f>
        <v>286883.14</v>
      </c>
      <c r="H6" s="55">
        <f t="shared" si="1"/>
        <v>81.21125855181597</v>
      </c>
      <c r="I6" s="57">
        <f t="shared" si="0"/>
        <v>1.0176084300461163</v>
      </c>
      <c r="J6" s="57">
        <f t="shared" si="2"/>
        <v>319.5537390875843</v>
      </c>
      <c r="K6" s="56">
        <f t="shared" si="3"/>
        <v>66372.23999999999</v>
      </c>
      <c r="L6" s="56">
        <v>2498.69</v>
      </c>
    </row>
    <row r="7" spans="1:12" ht="12.75">
      <c r="A7" s="60" t="s">
        <v>52</v>
      </c>
      <c r="B7" s="49" t="s">
        <v>53</v>
      </c>
      <c r="C7" s="59">
        <f>Arkusz1!E77</f>
        <v>50829.96</v>
      </c>
      <c r="D7" s="161">
        <f>Arkusz1!F77</f>
        <v>79</v>
      </c>
      <c r="E7" s="59">
        <f>Arkusz1!G77</f>
        <v>63000</v>
      </c>
      <c r="F7" s="59">
        <f>Arkusz1!H77</f>
        <v>54010</v>
      </c>
      <c r="G7" s="59">
        <f>Arkusz1!I77</f>
        <v>52024.9</v>
      </c>
      <c r="H7" s="55">
        <f t="shared" si="1"/>
        <v>96.3245695241622</v>
      </c>
      <c r="I7" s="57">
        <f t="shared" si="0"/>
        <v>0.18453847379217264</v>
      </c>
      <c r="J7" s="57">
        <f t="shared" si="2"/>
        <v>102.35085764379906</v>
      </c>
      <c r="K7" s="56">
        <f t="shared" si="3"/>
        <v>1985.0999999999985</v>
      </c>
      <c r="L7" s="56"/>
    </row>
    <row r="8" spans="1:12" ht="12.75" customHeight="1">
      <c r="A8" s="60" t="s">
        <v>56</v>
      </c>
      <c r="B8" s="49" t="s">
        <v>57</v>
      </c>
      <c r="C8" s="59">
        <f>Arkusz1!E85</f>
        <v>2695186.27</v>
      </c>
      <c r="D8" s="161">
        <f>Arkusz1!F85</f>
        <v>90</v>
      </c>
      <c r="E8" s="59">
        <f>Arkusz1!G85</f>
        <v>3103293.28</v>
      </c>
      <c r="F8" s="59">
        <f>Arkusz1!H85</f>
        <v>3108676.28</v>
      </c>
      <c r="G8" s="59">
        <f>Arkusz1!I85</f>
        <v>2805058.9800000004</v>
      </c>
      <c r="H8" s="55">
        <f t="shared" si="1"/>
        <v>90.23322878765623</v>
      </c>
      <c r="I8" s="57">
        <f t="shared" si="0"/>
        <v>9.94987598373526</v>
      </c>
      <c r="J8" s="57">
        <f t="shared" si="2"/>
        <v>104.0766276981665</v>
      </c>
      <c r="K8" s="56">
        <f>F8-G8</f>
        <v>303617.29999999935</v>
      </c>
      <c r="L8" s="56">
        <v>259602.9</v>
      </c>
    </row>
    <row r="9" spans="1:12" ht="56.25" customHeight="1">
      <c r="A9" s="60" t="s">
        <v>78</v>
      </c>
      <c r="B9" s="49" t="s">
        <v>79</v>
      </c>
      <c r="C9" s="120">
        <f>Arkusz1!E139</f>
        <v>83069</v>
      </c>
      <c r="D9" s="160">
        <f>Arkusz1!F139</f>
        <v>99</v>
      </c>
      <c r="E9" s="120">
        <f>Arkusz1!G139</f>
        <v>1600</v>
      </c>
      <c r="F9" s="120">
        <f>Arkusz1!H139</f>
        <v>9216</v>
      </c>
      <c r="G9" s="120">
        <f>Arkusz1!I139</f>
        <v>7362.55</v>
      </c>
      <c r="H9" s="55">
        <f t="shared" si="1"/>
        <v>79.88878038194444</v>
      </c>
      <c r="I9" s="57">
        <f t="shared" si="0"/>
        <v>0.026115835690574334</v>
      </c>
      <c r="J9" s="57"/>
      <c r="K9" s="56">
        <f t="shared" si="3"/>
        <v>1853.4499999999998</v>
      </c>
      <c r="L9" s="56"/>
    </row>
    <row r="10" spans="1:12" ht="15" customHeight="1">
      <c r="A10" s="60" t="s">
        <v>320</v>
      </c>
      <c r="B10" s="13" t="s">
        <v>311</v>
      </c>
      <c r="C10" s="120">
        <f>Arkusz1!E180</f>
        <v>690.96</v>
      </c>
      <c r="D10" s="120"/>
      <c r="E10" s="120">
        <f>Arkusz1!G180</f>
        <v>0</v>
      </c>
      <c r="F10" s="120">
        <f>Arkusz1!H180</f>
        <v>0</v>
      </c>
      <c r="G10" s="120">
        <f>Arkusz1!I180</f>
        <v>0</v>
      </c>
      <c r="H10" s="120"/>
      <c r="I10" s="120">
        <f>Arkusz1!K180</f>
        <v>0</v>
      </c>
      <c r="J10" s="120">
        <f>Arkusz1!L180</f>
        <v>0</v>
      </c>
      <c r="K10" s="56">
        <f t="shared" si="3"/>
        <v>0</v>
      </c>
      <c r="L10" s="56"/>
    </row>
    <row r="11" spans="1:12" ht="22.5" customHeight="1">
      <c r="A11" s="60" t="s">
        <v>80</v>
      </c>
      <c r="B11" s="49" t="s">
        <v>81</v>
      </c>
      <c r="C11" s="56">
        <f>Arkusz1!E183</f>
        <v>229470.84000000003</v>
      </c>
      <c r="D11" s="159">
        <f>Arkusz1!F183</f>
        <v>50</v>
      </c>
      <c r="E11" s="56">
        <f>Arkusz1!G183</f>
        <v>761067.9199999999</v>
      </c>
      <c r="F11" s="56">
        <f>Arkusz1!H183</f>
        <v>428137.92</v>
      </c>
      <c r="G11" s="56">
        <f>Arkusz1!I183</f>
        <v>363542.9</v>
      </c>
      <c r="H11" s="55">
        <f t="shared" si="1"/>
        <v>84.9125674268703</v>
      </c>
      <c r="I11" s="57">
        <f aca="true" t="shared" si="4" ref="I11:I31">(G11/$G$21)*100</f>
        <v>1.2895296660633742</v>
      </c>
      <c r="J11" s="57">
        <f t="shared" si="2"/>
        <v>158.42662187491882</v>
      </c>
      <c r="K11" s="56">
        <f t="shared" si="3"/>
        <v>64595.01999999996</v>
      </c>
      <c r="L11" s="56">
        <v>4096.61</v>
      </c>
    </row>
    <row r="12" spans="1:12" ht="11.25" customHeight="1">
      <c r="A12" s="60" t="s">
        <v>146</v>
      </c>
      <c r="B12" s="49" t="s">
        <v>83</v>
      </c>
      <c r="C12" s="56">
        <f>Arkusz1!E209</f>
        <v>574533.45</v>
      </c>
      <c r="D12" s="159">
        <f>Arkusz1!F209</f>
        <v>100</v>
      </c>
      <c r="E12" s="56">
        <f>Arkusz1!G209</f>
        <v>631000</v>
      </c>
      <c r="F12" s="56">
        <f>Arkusz1!H209</f>
        <v>450000</v>
      </c>
      <c r="G12" s="56">
        <f>Arkusz1!I209</f>
        <v>438517.99</v>
      </c>
      <c r="H12" s="55">
        <f t="shared" si="1"/>
        <v>97.44844222222223</v>
      </c>
      <c r="I12" s="57">
        <f t="shared" si="4"/>
        <v>1.5554751783282854</v>
      </c>
      <c r="J12" s="57">
        <f t="shared" si="2"/>
        <v>76.32592845551464</v>
      </c>
      <c r="K12" s="56">
        <f t="shared" si="3"/>
        <v>11482.01000000001</v>
      </c>
      <c r="L12" s="56"/>
    </row>
    <row r="13" spans="1:12" ht="12.75">
      <c r="A13" s="60" t="s">
        <v>147</v>
      </c>
      <c r="B13" s="49" t="s">
        <v>85</v>
      </c>
      <c r="C13" s="56">
        <f>Arkusz1!E214</f>
        <v>0</v>
      </c>
      <c r="D13" s="159">
        <f>Arkusz1!F214</f>
        <v>0</v>
      </c>
      <c r="E13" s="56">
        <f>Arkusz1!G214</f>
        <v>140000</v>
      </c>
      <c r="F13" s="56">
        <f>Arkusz1!H214</f>
        <v>120000</v>
      </c>
      <c r="G13" s="56">
        <f>Arkusz1!I214</f>
        <v>0</v>
      </c>
      <c r="H13" s="55">
        <f t="shared" si="1"/>
        <v>0</v>
      </c>
      <c r="I13" s="57">
        <f t="shared" si="4"/>
        <v>0</v>
      </c>
      <c r="J13" s="57"/>
      <c r="K13" s="56">
        <f t="shared" si="3"/>
        <v>120000</v>
      </c>
      <c r="L13" s="56"/>
    </row>
    <row r="14" spans="1:12" ht="12.75">
      <c r="A14" s="60" t="s">
        <v>148</v>
      </c>
      <c r="B14" s="49" t="s">
        <v>88</v>
      </c>
      <c r="C14" s="56">
        <f>Arkusz1!E217</f>
        <v>9273408.65</v>
      </c>
      <c r="D14" s="159">
        <f>Arkusz1!F217</f>
        <v>96</v>
      </c>
      <c r="E14" s="56">
        <f>Arkusz1!G217</f>
        <v>9926780.6</v>
      </c>
      <c r="F14" s="56">
        <f>Arkusz1!H217</f>
        <v>9368276.120000001</v>
      </c>
      <c r="G14" s="56">
        <f>Arkusz1!I217</f>
        <v>8892076.91</v>
      </c>
      <c r="H14" s="55">
        <f t="shared" si="1"/>
        <v>94.91689608738815</v>
      </c>
      <c r="I14" s="57">
        <f t="shared" si="4"/>
        <v>31.541248552405065</v>
      </c>
      <c r="J14" s="57">
        <f t="shared" si="2"/>
        <v>95.8879010470438</v>
      </c>
      <c r="K14" s="56">
        <f t="shared" si="3"/>
        <v>476199.2100000009</v>
      </c>
      <c r="L14" s="56">
        <v>491953.53</v>
      </c>
    </row>
    <row r="15" spans="1:12" ht="12.75">
      <c r="A15" s="60" t="s">
        <v>103</v>
      </c>
      <c r="B15" s="49" t="s">
        <v>104</v>
      </c>
      <c r="C15" s="56">
        <f>Arkusz1!E419</f>
        <v>90965.91</v>
      </c>
      <c r="D15" s="159">
        <f>Arkusz1!F419</f>
        <v>85</v>
      </c>
      <c r="E15" s="56">
        <f>Arkusz1!G419</f>
        <v>110261</v>
      </c>
      <c r="F15" s="56">
        <f>Arkusz1!H419</f>
        <v>132573.19</v>
      </c>
      <c r="G15" s="56">
        <f>Arkusz1!I419</f>
        <v>126193.38</v>
      </c>
      <c r="H15" s="55">
        <f t="shared" si="1"/>
        <v>95.18770725815679</v>
      </c>
      <c r="I15" s="57">
        <f t="shared" si="4"/>
        <v>0.4476228449814547</v>
      </c>
      <c r="J15" s="57">
        <f t="shared" si="2"/>
        <v>138.72601285470566</v>
      </c>
      <c r="K15" s="56">
        <f t="shared" si="3"/>
        <v>6379.809999999998</v>
      </c>
      <c r="L15" s="56">
        <v>1272.35</v>
      </c>
    </row>
    <row r="16" spans="1:12" ht="12.75">
      <c r="A16" s="60" t="s">
        <v>109</v>
      </c>
      <c r="B16" s="49" t="s">
        <v>110</v>
      </c>
      <c r="C16" s="56">
        <f>Arkusz1!E444</f>
        <v>5258472.39</v>
      </c>
      <c r="D16" s="159">
        <f>Arkusz1!F444</f>
        <v>99</v>
      </c>
      <c r="E16" s="56">
        <f>Arkusz1!G444</f>
        <v>5605777.250000001</v>
      </c>
      <c r="F16" s="56">
        <f>Arkusz1!H444</f>
        <v>9555263.54</v>
      </c>
      <c r="G16" s="56">
        <f>Arkusz1!I444</f>
        <v>9475536.39</v>
      </c>
      <c r="H16" s="55">
        <f t="shared" si="1"/>
        <v>99.16562060621095</v>
      </c>
      <c r="I16" s="57">
        <f t="shared" si="4"/>
        <v>33.61084833940657</v>
      </c>
      <c r="J16" s="57">
        <f t="shared" si="2"/>
        <v>180.19560981283388</v>
      </c>
      <c r="K16" s="56">
        <f t="shared" si="3"/>
        <v>79727.14999999851</v>
      </c>
      <c r="L16" s="56">
        <v>56756.69</v>
      </c>
    </row>
    <row r="17" spans="1:12" ht="22.5">
      <c r="A17" s="60" t="s">
        <v>149</v>
      </c>
      <c r="B17" s="49" t="s">
        <v>124</v>
      </c>
      <c r="C17" s="56">
        <f>Arkusz1!E593</f>
        <v>431655.3</v>
      </c>
      <c r="D17" s="159">
        <f>Arkusz1!F593</f>
        <v>95</v>
      </c>
      <c r="E17" s="56">
        <f>Arkusz1!G593</f>
        <v>201420</v>
      </c>
      <c r="F17" s="56">
        <f>Arkusz1!H593</f>
        <v>387779</v>
      </c>
      <c r="G17" s="56">
        <f>Arkusz1!I593</f>
        <v>372067.53</v>
      </c>
      <c r="H17" s="55">
        <f t="shared" si="1"/>
        <v>95.9483442888862</v>
      </c>
      <c r="I17" s="57">
        <f t="shared" si="4"/>
        <v>1.3197675369644806</v>
      </c>
      <c r="J17" s="57">
        <f t="shared" si="2"/>
        <v>86.19551989747376</v>
      </c>
      <c r="K17" s="56">
        <f t="shared" si="3"/>
        <v>15711.469999999972</v>
      </c>
      <c r="L17" s="56">
        <v>18446.18</v>
      </c>
    </row>
    <row r="18" spans="1:12" ht="34.5" customHeight="1">
      <c r="A18" s="60" t="s">
        <v>127</v>
      </c>
      <c r="B18" s="49" t="s">
        <v>128</v>
      </c>
      <c r="C18" s="56">
        <f>Arkusz1!E604</f>
        <v>1687233.51</v>
      </c>
      <c r="D18" s="159">
        <f>Arkusz1!F604</f>
        <v>91</v>
      </c>
      <c r="E18" s="56">
        <f>Arkusz1!G604</f>
        <v>2784657.56</v>
      </c>
      <c r="F18" s="56">
        <f>Arkusz1!H604</f>
        <v>1961967.56</v>
      </c>
      <c r="G18" s="56">
        <f>Arkusz1!I604</f>
        <v>1618932.5099999995</v>
      </c>
      <c r="H18" s="55">
        <f t="shared" si="1"/>
        <v>82.51576341048164</v>
      </c>
      <c r="I18" s="57">
        <f t="shared" si="4"/>
        <v>5.742545099902761</v>
      </c>
      <c r="J18" s="57">
        <f t="shared" si="2"/>
        <v>95.9518940564427</v>
      </c>
      <c r="K18" s="56">
        <f t="shared" si="3"/>
        <v>343035.0500000005</v>
      </c>
      <c r="L18" s="56">
        <v>256273.93</v>
      </c>
    </row>
    <row r="19" spans="1:12" ht="24.75" customHeight="1">
      <c r="A19" s="60" t="s">
        <v>132</v>
      </c>
      <c r="B19" s="49" t="s">
        <v>133</v>
      </c>
      <c r="C19" s="56">
        <f>Arkusz1!E652</f>
        <v>871081.6</v>
      </c>
      <c r="D19" s="159">
        <f>Arkusz1!F652</f>
        <v>98</v>
      </c>
      <c r="E19" s="56">
        <f>Arkusz1!G652</f>
        <v>1015590.7100000001</v>
      </c>
      <c r="F19" s="56">
        <f>Arkusz1!H652</f>
        <v>1083552.71</v>
      </c>
      <c r="G19" s="56">
        <f>Arkusz1!I652</f>
        <v>1066932.81</v>
      </c>
      <c r="H19" s="55">
        <f t="shared" si="1"/>
        <v>98.46616598836249</v>
      </c>
      <c r="I19" s="57">
        <f t="shared" si="4"/>
        <v>3.784536873616174</v>
      </c>
      <c r="J19" s="57">
        <f t="shared" si="2"/>
        <v>122.48368120736338</v>
      </c>
      <c r="K19" s="56">
        <f t="shared" si="3"/>
        <v>16619.899999999907</v>
      </c>
      <c r="L19" s="56"/>
    </row>
    <row r="20" spans="1:12" ht="12" customHeight="1">
      <c r="A20" s="60" t="s">
        <v>136</v>
      </c>
      <c r="B20" s="49" t="s">
        <v>137</v>
      </c>
      <c r="C20" s="56">
        <f>Arkusz1!E680</f>
        <v>3170626.1799999997</v>
      </c>
      <c r="D20" s="159">
        <f>Arkusz1!F680</f>
        <v>97</v>
      </c>
      <c r="E20" s="56">
        <f>Arkusz1!G680</f>
        <v>1303515.77</v>
      </c>
      <c r="F20" s="56">
        <f>Arkusz1!H680</f>
        <v>1240756.42</v>
      </c>
      <c r="G20" s="56">
        <f>Arkusz1!I680</f>
        <v>1195262.1600000001</v>
      </c>
      <c r="H20" s="55">
        <f t="shared" si="1"/>
        <v>96.33334478333792</v>
      </c>
      <c r="I20" s="57">
        <f t="shared" si="4"/>
        <v>4.2397362568296275</v>
      </c>
      <c r="J20" s="57">
        <f t="shared" si="2"/>
        <v>37.697984314253034</v>
      </c>
      <c r="K20" s="56">
        <f t="shared" si="3"/>
        <v>45494.25999999978</v>
      </c>
      <c r="L20" s="56">
        <v>54554.86</v>
      </c>
    </row>
    <row r="21" spans="1:12" ht="12.75">
      <c r="A21" s="60"/>
      <c r="B21" s="127" t="s">
        <v>150</v>
      </c>
      <c r="C21" s="131">
        <f>SUM(C4:C20)</f>
        <v>25401784.940000005</v>
      </c>
      <c r="D21" s="134">
        <v>96</v>
      </c>
      <c r="E21" s="131">
        <f>SUM(E4:E20)</f>
        <v>32131268.96</v>
      </c>
      <c r="F21" s="131">
        <f>F4+F5+F6+F7+F8+F9+F11+F12+F13+F14+F15+F16+F17+F18+F19+F20</f>
        <v>29964434.229999997</v>
      </c>
      <c r="G21" s="131">
        <f>SUM(G4:G20)</f>
        <v>28191898.92</v>
      </c>
      <c r="H21" s="132">
        <f t="shared" si="1"/>
        <v>94.08453603230274</v>
      </c>
      <c r="I21" s="134">
        <f t="shared" si="4"/>
        <v>100</v>
      </c>
      <c r="J21" s="133">
        <f t="shared" si="2"/>
        <v>110.98392883252242</v>
      </c>
      <c r="K21" s="131">
        <f>SUM(K4:K20)</f>
        <v>1772535.309999999</v>
      </c>
      <c r="L21" s="131">
        <f>SUM(L4:L20)</f>
        <v>1159138.3400000003</v>
      </c>
    </row>
    <row r="22" spans="1:12" s="41" customFormat="1" ht="12.75">
      <c r="A22" s="63"/>
      <c r="B22" s="62" t="s">
        <v>210</v>
      </c>
      <c r="C22" s="58">
        <f>Arkusz1!E733</f>
        <v>2297892.6300000004</v>
      </c>
      <c r="D22" s="162">
        <f>Arkusz1!F733</f>
        <v>84</v>
      </c>
      <c r="E22" s="58">
        <f>Arkusz1!G733</f>
        <v>7544170.93</v>
      </c>
      <c r="F22" s="58">
        <f>Arkusz1!H733</f>
        <v>1252109.12</v>
      </c>
      <c r="G22" s="58">
        <f>Arkusz1!I733</f>
        <v>932652.5</v>
      </c>
      <c r="H22" s="55">
        <f t="shared" si="1"/>
        <v>74.48651919410985</v>
      </c>
      <c r="I22" s="57">
        <f t="shared" si="4"/>
        <v>3.3082287314046597</v>
      </c>
      <c r="J22" s="57">
        <f t="shared" si="2"/>
        <v>40.58729671803681</v>
      </c>
      <c r="K22" s="56">
        <f>F22-G22</f>
        <v>319456.6200000001</v>
      </c>
      <c r="L22" s="56"/>
    </row>
    <row r="23" spans="1:12" s="41" customFormat="1" ht="12.75">
      <c r="A23" s="63"/>
      <c r="B23" s="62" t="s">
        <v>211</v>
      </c>
      <c r="C23" s="58">
        <f>C21-C22</f>
        <v>23103892.310000006</v>
      </c>
      <c r="D23" s="162">
        <v>98</v>
      </c>
      <c r="E23" s="58">
        <f>E21-E22</f>
        <v>24587098.03</v>
      </c>
      <c r="F23" s="58">
        <f>F21-F22</f>
        <v>28712325.109999996</v>
      </c>
      <c r="G23" s="58">
        <f>G21-G22</f>
        <v>27259246.42</v>
      </c>
      <c r="H23" s="55">
        <f t="shared" si="1"/>
        <v>94.9391813988136</v>
      </c>
      <c r="I23" s="57">
        <f t="shared" si="4"/>
        <v>96.69177126859535</v>
      </c>
      <c r="J23" s="57">
        <f t="shared" si="2"/>
        <v>117.98551540253432</v>
      </c>
      <c r="K23" s="56">
        <f>F23-G23</f>
        <v>1453078.689999994</v>
      </c>
      <c r="L23" s="131">
        <f>L21-L22</f>
        <v>1159138.3400000003</v>
      </c>
    </row>
    <row r="24" spans="1:12" s="41" customFormat="1" ht="12.75">
      <c r="A24" s="63"/>
      <c r="B24" s="127" t="s">
        <v>217</v>
      </c>
      <c r="C24" s="58"/>
      <c r="D24" s="159"/>
      <c r="E24" s="58"/>
      <c r="F24" s="58"/>
      <c r="G24" s="58"/>
      <c r="H24" s="55"/>
      <c r="I24" s="57">
        <f t="shared" si="4"/>
        <v>0</v>
      </c>
      <c r="J24" s="57"/>
      <c r="K24" s="56"/>
      <c r="L24" s="56"/>
    </row>
    <row r="25" spans="1:12" s="41" customFormat="1" ht="25.5" customHeight="1">
      <c r="A25" s="63"/>
      <c r="B25" s="62" t="s">
        <v>212</v>
      </c>
      <c r="C25" s="58">
        <f>C18+C7+C6+C5+C4</f>
        <v>2722624.3899999997</v>
      </c>
      <c r="D25" s="159">
        <v>85</v>
      </c>
      <c r="E25" s="58">
        <f>E18+E7+E6+E5+E4</f>
        <v>9330962.43</v>
      </c>
      <c r="F25" s="58">
        <f>F18+F7+F6+F5+F4</f>
        <v>4080203.0500000003</v>
      </c>
      <c r="G25" s="58">
        <f>G18+G7+G6+G5+G4</f>
        <v>3449347.3199999994</v>
      </c>
      <c r="H25" s="55">
        <f t="shared" si="1"/>
        <v>84.53861922386434</v>
      </c>
      <c r="I25" s="57">
        <f t="shared" si="4"/>
        <v>12.235242931979124</v>
      </c>
      <c r="J25" s="57">
        <f t="shared" si="2"/>
        <v>126.69200102185229</v>
      </c>
      <c r="K25" s="56">
        <f>K18+K7+K6+K5+K4</f>
        <v>630855.7300000006</v>
      </c>
      <c r="L25" s="56">
        <f>L18+L7+L6+L5+L4</f>
        <v>272455.22</v>
      </c>
    </row>
    <row r="26" spans="1:12" s="41" customFormat="1" ht="33.75">
      <c r="A26" s="63"/>
      <c r="B26" s="62" t="s">
        <v>213</v>
      </c>
      <c r="C26" s="58">
        <f>C20+C19+C17+C16+C15+C14</f>
        <v>19096210.03</v>
      </c>
      <c r="D26" s="159">
        <v>99</v>
      </c>
      <c r="E26" s="58">
        <f>E20+E19+E17+E16+E15+E14</f>
        <v>18163345.33</v>
      </c>
      <c r="F26" s="58">
        <f>F20+F19+F17+F16+F15+F14</f>
        <v>21768200.979999997</v>
      </c>
      <c r="G26" s="58">
        <f>G20+G19+G17+G16+G15+G14</f>
        <v>21128069.18</v>
      </c>
      <c r="H26" s="55">
        <f t="shared" si="1"/>
        <v>97.05932612167568</v>
      </c>
      <c r="I26" s="57">
        <f t="shared" si="4"/>
        <v>74.94376040420337</v>
      </c>
      <c r="J26" s="57">
        <f t="shared" si="2"/>
        <v>110.64011731546712</v>
      </c>
      <c r="K26" s="56">
        <f>K20+K19+K17+K16+K15+K14</f>
        <v>640131.7999999991</v>
      </c>
      <c r="L26" s="56">
        <f>L20+L19+L17+L16+L15+L14</f>
        <v>622983.6100000001</v>
      </c>
    </row>
    <row r="27" spans="1:12" s="41" customFormat="1" ht="22.5">
      <c r="A27" s="63"/>
      <c r="B27" s="103" t="s">
        <v>214</v>
      </c>
      <c r="C27" s="58">
        <f>C17+C14</f>
        <v>9705063.950000001</v>
      </c>
      <c r="D27" s="159">
        <v>100</v>
      </c>
      <c r="E27" s="58">
        <f>E17+E14</f>
        <v>10128200.6</v>
      </c>
      <c r="F27" s="58">
        <f>F17+F14</f>
        <v>9756055.120000001</v>
      </c>
      <c r="G27" s="58">
        <f>G17+G14</f>
        <v>9264144.44</v>
      </c>
      <c r="H27" s="55">
        <f t="shared" si="1"/>
        <v>94.95789359582871</v>
      </c>
      <c r="I27" s="57">
        <f t="shared" si="4"/>
        <v>32.86101608936954</v>
      </c>
      <c r="J27" s="57">
        <f t="shared" si="2"/>
        <v>95.45680984410204</v>
      </c>
      <c r="K27" s="56">
        <f>K17+K14</f>
        <v>491910.68000000087</v>
      </c>
      <c r="L27" s="56">
        <f>L17+L14</f>
        <v>510399.71</v>
      </c>
    </row>
    <row r="28" spans="1:12" s="41" customFormat="1" ht="22.5">
      <c r="A28" s="63"/>
      <c r="B28" s="127" t="s">
        <v>215</v>
      </c>
      <c r="C28" s="58">
        <f>C11+C10</f>
        <v>230161.80000000002</v>
      </c>
      <c r="D28" s="163">
        <v>82</v>
      </c>
      <c r="E28" s="58">
        <f>E11+E10</f>
        <v>761067.9199999999</v>
      </c>
      <c r="F28" s="58">
        <f>F11+F10</f>
        <v>428137.92</v>
      </c>
      <c r="G28" s="58">
        <f>G11+G10</f>
        <v>363542.9</v>
      </c>
      <c r="H28" s="129">
        <f t="shared" si="1"/>
        <v>84.9125674268703</v>
      </c>
      <c r="I28" s="57">
        <f t="shared" si="4"/>
        <v>1.2895296660633742</v>
      </c>
      <c r="J28" s="154">
        <f>J11</f>
        <v>158.42662187491882</v>
      </c>
      <c r="K28" s="58">
        <f>K11+K10</f>
        <v>64595.01999999996</v>
      </c>
      <c r="L28" s="58">
        <f>L11</f>
        <v>4096.61</v>
      </c>
    </row>
    <row r="29" spans="1:12" s="41" customFormat="1" ht="22.5">
      <c r="A29" s="63"/>
      <c r="B29" s="62" t="s">
        <v>216</v>
      </c>
      <c r="C29" s="58">
        <f>C12+C13</f>
        <v>574533.45</v>
      </c>
      <c r="D29" s="163">
        <v>86</v>
      </c>
      <c r="E29" s="58">
        <f aca="true" t="shared" si="5" ref="E29:L29">E12+E13</f>
        <v>771000</v>
      </c>
      <c r="F29" s="58">
        <f t="shared" si="5"/>
        <v>570000</v>
      </c>
      <c r="G29" s="58">
        <f t="shared" si="5"/>
        <v>438517.99</v>
      </c>
      <c r="H29" s="129">
        <f t="shared" si="1"/>
        <v>76.93298070175439</v>
      </c>
      <c r="I29" s="57">
        <f t="shared" si="4"/>
        <v>1.5554751783282854</v>
      </c>
      <c r="J29" s="154">
        <f>J12</f>
        <v>76.32592845551464</v>
      </c>
      <c r="K29" s="58">
        <f t="shared" si="5"/>
        <v>131482.01</v>
      </c>
      <c r="L29" s="58">
        <f t="shared" si="5"/>
        <v>0</v>
      </c>
    </row>
    <row r="30" spans="1:12" s="41" customFormat="1" ht="33.75">
      <c r="A30" s="63"/>
      <c r="B30" s="62" t="s">
        <v>209</v>
      </c>
      <c r="C30" s="58">
        <f>C8+C9</f>
        <v>2778255.27</v>
      </c>
      <c r="D30" s="163">
        <v>96</v>
      </c>
      <c r="E30" s="58">
        <f>E8+E9</f>
        <v>3104893.28</v>
      </c>
      <c r="F30" s="58">
        <f>F8+F9</f>
        <v>3117892.28</v>
      </c>
      <c r="G30" s="58">
        <f>G8+G9</f>
        <v>2812421.5300000003</v>
      </c>
      <c r="H30" s="129">
        <f t="shared" si="1"/>
        <v>90.20265222248153</v>
      </c>
      <c r="I30" s="57">
        <f t="shared" si="4"/>
        <v>9.975991819425833</v>
      </c>
      <c r="J30" s="154">
        <f>J12</f>
        <v>76.32592845551464</v>
      </c>
      <c r="K30" s="58">
        <f>K8+K9</f>
        <v>305470.74999999936</v>
      </c>
      <c r="L30" s="58">
        <f>L8+L9</f>
        <v>259602.9</v>
      </c>
    </row>
    <row r="31" spans="1:12" s="41" customFormat="1" ht="12.75">
      <c r="A31" s="63"/>
      <c r="B31" s="62"/>
      <c r="C31" s="151">
        <f>C25+C26+C28+C29+C30</f>
        <v>25401784.94</v>
      </c>
      <c r="D31" s="164">
        <v>96</v>
      </c>
      <c r="E31" s="151">
        <f>E25+E26+E28+E29+E30</f>
        <v>32131268.96</v>
      </c>
      <c r="F31" s="151">
        <f>F25+F26+F28+F29+F30</f>
        <v>29964434.23</v>
      </c>
      <c r="G31" s="151">
        <f>G25+G26+G28+G29+G30</f>
        <v>28191898.919999998</v>
      </c>
      <c r="H31" s="152">
        <f t="shared" si="1"/>
        <v>94.08453603230271</v>
      </c>
      <c r="I31" s="57">
        <f t="shared" si="4"/>
        <v>99.99999999999999</v>
      </c>
      <c r="J31" s="153">
        <f>J14</f>
        <v>95.8879010470438</v>
      </c>
      <c r="K31" s="151">
        <f>K25+K26+K28+K29+K30</f>
        <v>1772535.3099999991</v>
      </c>
      <c r="L31" s="151">
        <f>L25+L26+L28+L29+L30</f>
        <v>1159138.34</v>
      </c>
    </row>
    <row r="32" spans="2:12" ht="12.75">
      <c r="B32" s="126"/>
      <c r="C32" s="128"/>
      <c r="D32" s="163"/>
      <c r="E32" s="128"/>
      <c r="F32" s="128"/>
      <c r="G32" s="128"/>
      <c r="H32" s="130"/>
      <c r="I32" s="57"/>
      <c r="J32" s="58"/>
      <c r="K32" s="128"/>
      <c r="L32" s="128"/>
    </row>
    <row r="33" spans="2:4" ht="12.75">
      <c r="B33" s="126"/>
      <c r="D33" s="165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&amp;CZestawienie zbiorczych wydatków gminy Jeziorany w  układzie działowym za rok 2008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7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34"/>
    </sheetView>
  </sheetViews>
  <sheetFormatPr defaultColWidth="9.140625" defaultRowHeight="12.75"/>
  <cols>
    <col min="1" max="1" width="3.57421875" style="0" bestFit="1" customWidth="1"/>
    <col min="3" max="3" width="6.28125" style="0" customWidth="1"/>
    <col min="4" max="4" width="28.140625" style="0" customWidth="1"/>
    <col min="5" max="7" width="10.7109375" style="0" customWidth="1"/>
    <col min="9" max="9" width="6.28125" style="0" customWidth="1"/>
  </cols>
  <sheetData>
    <row r="1" spans="1:9" ht="42">
      <c r="A1" s="71" t="s">
        <v>180</v>
      </c>
      <c r="B1" s="71" t="s">
        <v>181</v>
      </c>
      <c r="C1" s="71" t="s">
        <v>2</v>
      </c>
      <c r="D1" s="71" t="s">
        <v>182</v>
      </c>
      <c r="E1" s="72" t="s">
        <v>307</v>
      </c>
      <c r="F1" s="72" t="s">
        <v>346</v>
      </c>
      <c r="G1" s="72" t="s">
        <v>347</v>
      </c>
      <c r="H1" s="72" t="s">
        <v>349</v>
      </c>
      <c r="I1" s="142" t="s">
        <v>350</v>
      </c>
    </row>
    <row r="2" spans="1:9" ht="12.75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174">
        <v>9</v>
      </c>
    </row>
    <row r="3" spans="1:9" ht="12.75">
      <c r="A3" s="13">
        <v>750</v>
      </c>
      <c r="B3" s="182">
        <v>75095</v>
      </c>
      <c r="C3" s="182">
        <v>2820</v>
      </c>
      <c r="D3" s="13" t="s">
        <v>25</v>
      </c>
      <c r="E3" s="13"/>
      <c r="F3" s="15">
        <v>10000</v>
      </c>
      <c r="G3" s="15">
        <v>10000</v>
      </c>
      <c r="H3" s="13"/>
      <c r="I3" s="14"/>
    </row>
    <row r="4" spans="1:9" ht="12.75">
      <c r="A4" s="182">
        <v>750</v>
      </c>
      <c r="B4" s="182">
        <v>75095</v>
      </c>
      <c r="C4" s="182">
        <v>2830</v>
      </c>
      <c r="D4" s="13" t="s">
        <v>25</v>
      </c>
      <c r="E4" s="181">
        <v>5000</v>
      </c>
      <c r="F4" s="181"/>
      <c r="G4" s="181"/>
      <c r="H4" s="76"/>
      <c r="I4" s="175"/>
    </row>
    <row r="5" spans="1:9" s="141" customFormat="1" ht="12.75">
      <c r="A5" s="73">
        <v>801</v>
      </c>
      <c r="B5" s="73">
        <v>80101</v>
      </c>
      <c r="C5" s="73">
        <v>2590</v>
      </c>
      <c r="D5" s="73" t="s">
        <v>237</v>
      </c>
      <c r="E5" s="73">
        <v>1592312.39</v>
      </c>
      <c r="F5" s="75">
        <v>1552341.4</v>
      </c>
      <c r="G5" s="75">
        <v>1551151.73</v>
      </c>
      <c r="H5" s="76">
        <f>G5/F5*100</f>
        <v>99.92336286334952</v>
      </c>
      <c r="I5" s="175">
        <f>G5/E5*100</f>
        <v>97.41503864075315</v>
      </c>
    </row>
    <row r="6" spans="1:9" s="141" customFormat="1" ht="12.75">
      <c r="A6" s="73">
        <v>801</v>
      </c>
      <c r="B6" s="73">
        <v>80101</v>
      </c>
      <c r="C6" s="73">
        <v>2830</v>
      </c>
      <c r="D6" s="73" t="s">
        <v>237</v>
      </c>
      <c r="E6" s="73">
        <v>5059.61</v>
      </c>
      <c r="F6" s="75"/>
      <c r="G6" s="75"/>
      <c r="H6" s="76"/>
      <c r="I6" s="175"/>
    </row>
    <row r="7" spans="1:9" s="141" customFormat="1" ht="22.5">
      <c r="A7" s="73">
        <v>801</v>
      </c>
      <c r="B7" s="73">
        <v>80103</v>
      </c>
      <c r="C7" s="73">
        <v>2590</v>
      </c>
      <c r="D7" s="73" t="s">
        <v>96</v>
      </c>
      <c r="E7" s="73">
        <v>226868.79</v>
      </c>
      <c r="F7" s="75">
        <v>188697.84</v>
      </c>
      <c r="G7" s="75">
        <v>188697.8</v>
      </c>
      <c r="H7" s="76">
        <f>G7/F7*100</f>
        <v>99.99997880208909</v>
      </c>
      <c r="I7" s="175">
        <f>G7/E7*100</f>
        <v>83.17486067607624</v>
      </c>
    </row>
    <row r="8" spans="1:9" s="141" customFormat="1" ht="12.75">
      <c r="A8" s="73">
        <v>801</v>
      </c>
      <c r="B8" s="73">
        <v>80104</v>
      </c>
      <c r="C8" s="73">
        <v>2540</v>
      </c>
      <c r="D8" s="73" t="s">
        <v>183</v>
      </c>
      <c r="E8" s="73">
        <v>477453.55</v>
      </c>
      <c r="F8" s="75">
        <v>460819.84</v>
      </c>
      <c r="G8" s="75">
        <v>460399.68</v>
      </c>
      <c r="H8" s="76">
        <f>G8/F8*100</f>
        <v>99.9088233701049</v>
      </c>
      <c r="I8" s="175">
        <f>G8/E8*100</f>
        <v>96.42816144104489</v>
      </c>
    </row>
    <row r="9" spans="1:9" ht="12.75">
      <c r="A9" s="73">
        <v>801</v>
      </c>
      <c r="B9" s="73">
        <v>80104</v>
      </c>
      <c r="C9" s="73">
        <v>2590</v>
      </c>
      <c r="D9" s="73" t="s">
        <v>183</v>
      </c>
      <c r="E9" s="75"/>
      <c r="F9" s="75"/>
      <c r="G9" s="75"/>
      <c r="H9" s="76"/>
      <c r="I9" s="175"/>
    </row>
    <row r="10" spans="1:9" ht="12.75">
      <c r="A10" s="73">
        <v>801</v>
      </c>
      <c r="B10" s="73">
        <v>80106</v>
      </c>
      <c r="C10" s="73">
        <v>2580</v>
      </c>
      <c r="D10" s="73" t="s">
        <v>218</v>
      </c>
      <c r="E10" s="75">
        <v>16675.06</v>
      </c>
      <c r="F10" s="75"/>
      <c r="G10" s="75"/>
      <c r="H10" s="76"/>
      <c r="I10" s="175">
        <f>G10/E10*100</f>
        <v>0</v>
      </c>
    </row>
    <row r="11" spans="1:9" ht="12.75">
      <c r="A11" s="73">
        <v>801</v>
      </c>
      <c r="B11" s="73">
        <v>80106</v>
      </c>
      <c r="C11" s="73">
        <v>2590</v>
      </c>
      <c r="D11" s="73" t="s">
        <v>218</v>
      </c>
      <c r="E11" s="75"/>
      <c r="F11" s="75"/>
      <c r="G11" s="75"/>
      <c r="H11" s="76"/>
      <c r="I11" s="175"/>
    </row>
    <row r="12" spans="1:9" ht="12.75">
      <c r="A12" s="73">
        <v>801</v>
      </c>
      <c r="B12" s="73">
        <v>80113</v>
      </c>
      <c r="C12" s="73">
        <v>2830</v>
      </c>
      <c r="D12" s="13" t="s">
        <v>99</v>
      </c>
      <c r="E12" s="75">
        <v>5215</v>
      </c>
      <c r="F12" s="75">
        <v>5500</v>
      </c>
      <c r="G12" s="75">
        <v>4200</v>
      </c>
      <c r="H12" s="76">
        <f aca="true" t="shared" si="0" ref="H12:H34">G12/F12*100</f>
        <v>76.36363636363637</v>
      </c>
      <c r="I12" s="175">
        <f>G12/E12*100</f>
        <v>80.53691275167785</v>
      </c>
    </row>
    <row r="13" spans="1:9" ht="67.5">
      <c r="A13" s="73">
        <v>801</v>
      </c>
      <c r="B13" s="73">
        <v>80149</v>
      </c>
      <c r="C13" s="73">
        <v>2540</v>
      </c>
      <c r="D13" s="13" t="s">
        <v>351</v>
      </c>
      <c r="E13" s="75"/>
      <c r="F13" s="75">
        <v>62714</v>
      </c>
      <c r="G13" s="75">
        <v>62632.56</v>
      </c>
      <c r="H13" s="76"/>
      <c r="I13" s="175"/>
    </row>
    <row r="14" spans="1:9" ht="78.75">
      <c r="A14" s="73">
        <v>801</v>
      </c>
      <c r="B14" s="73">
        <v>80150</v>
      </c>
      <c r="C14" s="73">
        <v>2590</v>
      </c>
      <c r="D14" s="13" t="s">
        <v>317</v>
      </c>
      <c r="E14" s="75">
        <v>26532</v>
      </c>
      <c r="F14" s="75">
        <v>21137</v>
      </c>
      <c r="G14" s="75">
        <v>21136.8</v>
      </c>
      <c r="H14" s="76">
        <f t="shared" si="0"/>
        <v>99.99905379192884</v>
      </c>
      <c r="I14" s="175">
        <f aca="true" t="shared" si="1" ref="I14:I34">G14/E14*100</f>
        <v>79.66530981456354</v>
      </c>
    </row>
    <row r="15" spans="1:9" ht="22.5">
      <c r="A15" s="73"/>
      <c r="B15" s="73"/>
      <c r="C15" s="73"/>
      <c r="D15" s="73" t="s">
        <v>184</v>
      </c>
      <c r="E15" s="75">
        <f>SUM(E3:E14)</f>
        <v>2355116.4</v>
      </c>
      <c r="F15" s="75">
        <f>SUM(F3:F14)</f>
        <v>2301210.08</v>
      </c>
      <c r="G15" s="75">
        <f>SUM(G3:G14)</f>
        <v>2298218.57</v>
      </c>
      <c r="H15" s="76">
        <f t="shared" si="0"/>
        <v>99.87000274220944</v>
      </c>
      <c r="I15" s="175">
        <f t="shared" si="1"/>
        <v>97.58407567456113</v>
      </c>
    </row>
    <row r="16" spans="1:9" ht="22.5">
      <c r="A16" s="73">
        <v>851</v>
      </c>
      <c r="B16" s="73">
        <v>85154</v>
      </c>
      <c r="C16" s="73">
        <v>2810</v>
      </c>
      <c r="D16" s="73" t="s">
        <v>185</v>
      </c>
      <c r="E16" s="75">
        <v>3000</v>
      </c>
      <c r="F16" s="75"/>
      <c r="G16" s="75"/>
      <c r="H16" s="76"/>
      <c r="I16" s="175"/>
    </row>
    <row r="17" spans="1:9" ht="22.5">
      <c r="A17" s="73">
        <v>851</v>
      </c>
      <c r="B17" s="73">
        <v>85154</v>
      </c>
      <c r="C17" s="73">
        <v>2820</v>
      </c>
      <c r="D17" s="73" t="s">
        <v>185</v>
      </c>
      <c r="E17" s="75">
        <v>16687.79</v>
      </c>
      <c r="F17" s="75">
        <v>20236.01</v>
      </c>
      <c r="G17" s="75">
        <v>20236.01</v>
      </c>
      <c r="H17" s="76">
        <f t="shared" si="0"/>
        <v>100</v>
      </c>
      <c r="I17" s="175">
        <f t="shared" si="1"/>
        <v>121.26237206963893</v>
      </c>
    </row>
    <row r="18" spans="1:9" ht="12.75">
      <c r="A18" s="73">
        <v>852</v>
      </c>
      <c r="B18" s="73">
        <v>85295</v>
      </c>
      <c r="C18" s="73">
        <v>2820</v>
      </c>
      <c r="D18" s="73" t="s">
        <v>169</v>
      </c>
      <c r="E18" s="75"/>
      <c r="F18" s="75">
        <v>280</v>
      </c>
      <c r="G18" s="75">
        <v>280</v>
      </c>
      <c r="H18" s="76">
        <f t="shared" si="0"/>
        <v>100</v>
      </c>
      <c r="I18" s="175"/>
    </row>
    <row r="19" spans="1:9" ht="12.75">
      <c r="A19" s="73">
        <v>852</v>
      </c>
      <c r="B19" s="73">
        <v>85295</v>
      </c>
      <c r="C19" s="73">
        <v>2830</v>
      </c>
      <c r="D19" s="73" t="s">
        <v>169</v>
      </c>
      <c r="E19" s="75">
        <v>3940</v>
      </c>
      <c r="F19" s="75"/>
      <c r="G19" s="75"/>
      <c r="H19" s="76"/>
      <c r="I19" s="175">
        <f t="shared" si="1"/>
        <v>0</v>
      </c>
    </row>
    <row r="20" spans="1:9" ht="12.75">
      <c r="A20" s="73">
        <v>921</v>
      </c>
      <c r="B20" s="73">
        <v>92109</v>
      </c>
      <c r="C20" s="73">
        <v>2480</v>
      </c>
      <c r="D20" s="73" t="s">
        <v>186</v>
      </c>
      <c r="E20" s="75">
        <v>620000</v>
      </c>
      <c r="F20" s="75">
        <v>701000</v>
      </c>
      <c r="G20" s="75">
        <v>701000</v>
      </c>
      <c r="H20" s="76">
        <f t="shared" si="0"/>
        <v>100</v>
      </c>
      <c r="I20" s="175">
        <f t="shared" si="1"/>
        <v>113.06451612903226</v>
      </c>
    </row>
    <row r="21" spans="1:9" ht="12.75">
      <c r="A21" s="73">
        <v>921</v>
      </c>
      <c r="B21" s="73">
        <v>92116</v>
      </c>
      <c r="C21" s="73">
        <v>2480</v>
      </c>
      <c r="D21" s="73" t="s">
        <v>187</v>
      </c>
      <c r="E21" s="75">
        <v>210000</v>
      </c>
      <c r="F21" s="75">
        <v>215220</v>
      </c>
      <c r="G21" s="75">
        <v>215220</v>
      </c>
      <c r="H21" s="76">
        <f t="shared" si="0"/>
        <v>100</v>
      </c>
      <c r="I21" s="175">
        <f t="shared" si="1"/>
        <v>102.4857142857143</v>
      </c>
    </row>
    <row r="22" spans="1:9" ht="22.5">
      <c r="A22" s="73"/>
      <c r="B22" s="73"/>
      <c r="C22" s="73"/>
      <c r="D22" s="118" t="s">
        <v>198</v>
      </c>
      <c r="E22" s="119">
        <f>E20+E21</f>
        <v>830000</v>
      </c>
      <c r="F22" s="119">
        <f>F20+F21</f>
        <v>916220</v>
      </c>
      <c r="G22" s="119">
        <f>G20+G21</f>
        <v>916220</v>
      </c>
      <c r="H22" s="76">
        <f t="shared" si="0"/>
        <v>100</v>
      </c>
      <c r="I22" s="175">
        <f t="shared" si="1"/>
        <v>110.38795180722892</v>
      </c>
    </row>
    <row r="23" spans="1:9" ht="33.75">
      <c r="A23" s="73">
        <v>921</v>
      </c>
      <c r="B23" s="73">
        <v>92120</v>
      </c>
      <c r="C23" s="73">
        <v>2720</v>
      </c>
      <c r="D23" s="73" t="s">
        <v>223</v>
      </c>
      <c r="E23" s="75">
        <v>20000</v>
      </c>
      <c r="F23" s="75">
        <v>20000</v>
      </c>
      <c r="G23" s="75">
        <v>20000</v>
      </c>
      <c r="H23" s="76">
        <f t="shared" si="0"/>
        <v>100</v>
      </c>
      <c r="I23" s="175">
        <f t="shared" si="1"/>
        <v>100</v>
      </c>
    </row>
    <row r="24" spans="1:9" ht="45">
      <c r="A24" s="73">
        <v>921</v>
      </c>
      <c r="B24" s="73">
        <v>92195</v>
      </c>
      <c r="C24" s="73">
        <v>2820</v>
      </c>
      <c r="D24" s="73" t="s">
        <v>348</v>
      </c>
      <c r="E24" s="75"/>
      <c r="F24" s="75">
        <v>5000</v>
      </c>
      <c r="G24" s="75">
        <v>5000</v>
      </c>
      <c r="H24" s="76">
        <f t="shared" si="0"/>
        <v>100</v>
      </c>
      <c r="I24" s="175"/>
    </row>
    <row r="25" spans="1:9" ht="12.75">
      <c r="A25" s="73"/>
      <c r="B25" s="73"/>
      <c r="C25" s="73"/>
      <c r="D25" s="73" t="s">
        <v>188</v>
      </c>
      <c r="E25" s="75">
        <f>E20+E21+E23+E24</f>
        <v>850000</v>
      </c>
      <c r="F25" s="75">
        <f>F20+F21+F23+F24</f>
        <v>941220</v>
      </c>
      <c r="G25" s="75">
        <f>G20+G21+G23+G24</f>
        <v>941220</v>
      </c>
      <c r="H25" s="76">
        <f t="shared" si="0"/>
        <v>100</v>
      </c>
      <c r="I25" s="175">
        <f t="shared" si="1"/>
        <v>110.73176470588236</v>
      </c>
    </row>
    <row r="26" spans="1:9" ht="12.75">
      <c r="A26" s="73">
        <v>926</v>
      </c>
      <c r="B26" s="73">
        <v>92605</v>
      </c>
      <c r="C26" s="73">
        <v>2820</v>
      </c>
      <c r="D26" s="73" t="s">
        <v>137</v>
      </c>
      <c r="E26" s="75"/>
      <c r="F26" s="75">
        <v>50000</v>
      </c>
      <c r="G26" s="75">
        <v>50000</v>
      </c>
      <c r="H26" s="76"/>
      <c r="I26" s="175"/>
    </row>
    <row r="27" spans="1:9" ht="12.75">
      <c r="A27" s="73">
        <v>926</v>
      </c>
      <c r="B27" s="73">
        <v>92605</v>
      </c>
      <c r="C27" s="73">
        <v>2830</v>
      </c>
      <c r="D27" s="73" t="s">
        <v>137</v>
      </c>
      <c r="E27" s="75">
        <v>60000</v>
      </c>
      <c r="F27" s="75"/>
      <c r="G27" s="75"/>
      <c r="H27" s="76"/>
      <c r="I27" s="175">
        <f t="shared" si="1"/>
        <v>0</v>
      </c>
    </row>
    <row r="28" spans="1:9" ht="21">
      <c r="A28" s="73"/>
      <c r="B28" s="73"/>
      <c r="C28" s="73"/>
      <c r="D28" s="111" t="s">
        <v>189</v>
      </c>
      <c r="E28" s="112">
        <f>E4+E15+E16+E17+E19+E25+E27+E18+E26</f>
        <v>3293744.19</v>
      </c>
      <c r="F28" s="112">
        <f>F4+F15+F16+F17+F19+F25+F27+F18+F26</f>
        <v>3312946.09</v>
      </c>
      <c r="G28" s="112">
        <f>G4+G15+G16+G17+G19+G25+G27+G18+G26</f>
        <v>3309954.5799999996</v>
      </c>
      <c r="H28" s="135">
        <f t="shared" si="0"/>
        <v>99.90970242440618</v>
      </c>
      <c r="I28" s="175">
        <f t="shared" si="1"/>
        <v>100.49215692126958</v>
      </c>
    </row>
    <row r="29" spans="1:9" ht="12.75">
      <c r="A29" s="73"/>
      <c r="B29" s="73"/>
      <c r="C29" s="73"/>
      <c r="D29" s="111"/>
      <c r="E29" s="112">
        <f>E9+E11+E17+E19+E20+E21+E23+E27+E5+E7+E4+E6+E8+E10+E12+E14+E16+E3+E13+E18+E24+E26</f>
        <v>3288744.1899999995</v>
      </c>
      <c r="F29" s="112">
        <f>F9+F11+F17+F19+F20+F21+F23+F27+F5+F7+F4+F6+F8+F10+F12+F14+F16+F3+F13+F18+F24+F26</f>
        <v>3312946.09</v>
      </c>
      <c r="G29" s="112">
        <f>G9+G11+G17+G19+G20+G21+G23+G27+G5+G7+G4+G6+G8+G10+G12+G14+G16+G3+G13+G18+G24+G26</f>
        <v>3309954.58</v>
      </c>
      <c r="H29" s="135">
        <f t="shared" si="0"/>
        <v>99.9097024244062</v>
      </c>
      <c r="I29" s="175">
        <f t="shared" si="1"/>
        <v>100.64493888167083</v>
      </c>
    </row>
    <row r="30" spans="1:9" ht="21">
      <c r="A30" s="73"/>
      <c r="B30" s="73"/>
      <c r="C30" s="73"/>
      <c r="D30" s="111" t="s">
        <v>190</v>
      </c>
      <c r="E30" s="113">
        <f>E31+E32</f>
        <v>8596.72</v>
      </c>
      <c r="F30" s="113">
        <f>F31+F32</f>
        <v>29920</v>
      </c>
      <c r="G30" s="113">
        <f>G31+G32</f>
        <v>29920</v>
      </c>
      <c r="H30" s="113">
        <f>H31</f>
        <v>100</v>
      </c>
      <c r="I30" s="175">
        <f t="shared" si="1"/>
        <v>348.03971747364113</v>
      </c>
    </row>
    <row r="31" spans="1:9" ht="56.25">
      <c r="A31" s="73">
        <v>921</v>
      </c>
      <c r="B31" s="73">
        <v>92109</v>
      </c>
      <c r="C31" s="73">
        <v>6220</v>
      </c>
      <c r="D31" s="73" t="s">
        <v>191</v>
      </c>
      <c r="E31" s="75">
        <v>8596.72</v>
      </c>
      <c r="F31" s="75">
        <v>25000</v>
      </c>
      <c r="G31" s="75">
        <v>25000</v>
      </c>
      <c r="H31" s="76">
        <f t="shared" si="0"/>
        <v>100</v>
      </c>
      <c r="I31" s="183">
        <f t="shared" si="1"/>
        <v>290.8085874612643</v>
      </c>
    </row>
    <row r="32" spans="1:9" ht="56.25">
      <c r="A32" s="73"/>
      <c r="B32" s="73">
        <v>92116</v>
      </c>
      <c r="C32" s="73">
        <v>6220</v>
      </c>
      <c r="D32" s="73" t="s">
        <v>191</v>
      </c>
      <c r="E32" s="75"/>
      <c r="F32" s="75">
        <v>4920</v>
      </c>
      <c r="G32" s="75">
        <v>4920</v>
      </c>
      <c r="H32" s="76">
        <f t="shared" si="0"/>
        <v>100</v>
      </c>
      <c r="I32" s="183"/>
    </row>
    <row r="33" spans="1:9" ht="12.75">
      <c r="A33" s="72"/>
      <c r="B33" s="72"/>
      <c r="C33" s="72"/>
      <c r="D33" s="72"/>
      <c r="E33" s="75">
        <f>E28+E30</f>
        <v>3302340.91</v>
      </c>
      <c r="F33" s="75">
        <f aca="true" t="shared" si="2" ref="E33:G34">F28+F30</f>
        <v>3342866.09</v>
      </c>
      <c r="G33" s="75">
        <f t="shared" si="2"/>
        <v>3339874.5799999996</v>
      </c>
      <c r="H33" s="76">
        <f t="shared" si="0"/>
        <v>99.91051062413331</v>
      </c>
      <c r="I33" s="175">
        <f t="shared" si="1"/>
        <v>101.13657768906722</v>
      </c>
    </row>
    <row r="34" spans="1:9" ht="12.75">
      <c r="A34" s="72"/>
      <c r="B34" s="72"/>
      <c r="C34" s="72"/>
      <c r="D34" s="72"/>
      <c r="E34" s="74">
        <f t="shared" si="2"/>
        <v>3297340.9099999997</v>
      </c>
      <c r="F34" s="74">
        <f t="shared" si="2"/>
        <v>3337946.09</v>
      </c>
      <c r="G34" s="74">
        <f t="shared" si="2"/>
        <v>3334954.58</v>
      </c>
      <c r="H34" s="76">
        <f t="shared" si="0"/>
        <v>99.91037872034657</v>
      </c>
      <c r="I34" s="175">
        <f t="shared" si="1"/>
        <v>101.14072736264326</v>
      </c>
    </row>
  </sheetData>
  <sheetProtection/>
  <printOptions/>
  <pageMargins left="0.27" right="0.16" top="1" bottom="1" header="0.5" footer="0.5"/>
  <pageSetup horizontalDpi="600" verticalDpi="600" orientation="portrait" paperSize="9" r:id="rId1"/>
  <headerFooter alignWithMargins="0">
    <oddHeader>&amp;L&amp;P&amp;CZał. Nr  ..... do sprawozdania  z wykonania budżetu gminy Jeziorany za rok 2009- WYKONANIE  WYDATKÓW  BUDŻETOWYCH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skarbnik</cp:lastModifiedBy>
  <cp:lastPrinted>2017-04-04T11:28:03Z</cp:lastPrinted>
  <dcterms:created xsi:type="dcterms:W3CDTF">2008-03-18T08:20:37Z</dcterms:created>
  <dcterms:modified xsi:type="dcterms:W3CDTF">2017-04-04T11:30:17Z</dcterms:modified>
  <cp:category/>
  <cp:version/>
  <cp:contentType/>
  <cp:contentStatus/>
</cp:coreProperties>
</file>