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752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<sst xmlns="http://schemas.openxmlformats.org/spreadsheetml/2006/main" count="1012" uniqueCount="424">
  <si>
    <t>Dział</t>
  </si>
  <si>
    <t>Rozdział</t>
  </si>
  <si>
    <t>§</t>
  </si>
  <si>
    <t>Nazwa</t>
  </si>
  <si>
    <t>010</t>
  </si>
  <si>
    <t>01010</t>
  </si>
  <si>
    <t>01030</t>
  </si>
  <si>
    <t>Izby rolnicze</t>
  </si>
  <si>
    <t>01095</t>
  </si>
  <si>
    <t>Pozostała działalność</t>
  </si>
  <si>
    <t>TRANSPORT I ŁĄCZNOŚĆ</t>
  </si>
  <si>
    <t>Drogi publiczne gminne</t>
  </si>
  <si>
    <t>GOSPODARKA MIESZKANIOWA</t>
  </si>
  <si>
    <t>Zakłady gospodarki mieszkaniowej</t>
  </si>
  <si>
    <t>Pozostałe odsetki</t>
  </si>
  <si>
    <t>DZIAŁALNOŚĆ USŁUGOWA</t>
  </si>
  <si>
    <t>Plany zagospodarowania przestrzennego</t>
  </si>
  <si>
    <t>71035</t>
  </si>
  <si>
    <t>ADMINISTRACJA PUBLICZNA</t>
  </si>
  <si>
    <t>Ochotnicze Straże Pożarne</t>
  </si>
  <si>
    <t>RÓŻNE ROZLICZENIA</t>
  </si>
  <si>
    <t>OŚWIATA I WYCHOWANIE</t>
  </si>
  <si>
    <t>Przedszkola</t>
  </si>
  <si>
    <t>Gimnazjum</t>
  </si>
  <si>
    <t>Szkoły zawodowe</t>
  </si>
  <si>
    <t>OCHRONA ZDROWIA</t>
  </si>
  <si>
    <t>Przeciwdziałanie alkoholizmowi</t>
  </si>
  <si>
    <t>POMOC SPOŁECZNA</t>
  </si>
  <si>
    <t>Ośrodki pomocy społecznej</t>
  </si>
  <si>
    <t>Centra Integracji Społecznej</t>
  </si>
  <si>
    <t>EDUKACYJNA OPIEKA WYCHOWAWCZA</t>
  </si>
  <si>
    <t>Pomoc materialna dla uczniów</t>
  </si>
  <si>
    <t>Gospodarka ściekowa i ochrona wód</t>
  </si>
  <si>
    <t>KULTURA I OCHRONA DZIEDZICTWA NARODOWEGO</t>
  </si>
  <si>
    <t>Ochrona i konserwacja zabytków</t>
  </si>
  <si>
    <t>ROLNICTWO I ŁOWIECTWO</t>
  </si>
  <si>
    <t>Infrastruktura wodociągowa  i sanitacyjna wsi</t>
  </si>
  <si>
    <t>6050</t>
  </si>
  <si>
    <t>Wydatki  inwestycyjne jednostek budżetowych</t>
  </si>
  <si>
    <t>6059</t>
  </si>
  <si>
    <t>Wydatki inwestycyjne jednostek budżetowych</t>
  </si>
  <si>
    <t>6060</t>
  </si>
  <si>
    <t xml:space="preserve">Zakupy inwestycyjne jednostek budżetowych </t>
  </si>
  <si>
    <t>600</t>
  </si>
  <si>
    <t>60016</t>
  </si>
  <si>
    <t xml:space="preserve">Wydatki inwestycyjne jednostek i zakładów budżetowych </t>
  </si>
  <si>
    <t>700</t>
  </si>
  <si>
    <t>70005</t>
  </si>
  <si>
    <t>Gospod. gruntami i nieruchomościami</t>
  </si>
  <si>
    <t>Wydatki inwest. jednostek budżetowych</t>
  </si>
  <si>
    <t>Wydatki na zakupy inwest. jednostek budżetowych</t>
  </si>
  <si>
    <t>750</t>
  </si>
  <si>
    <t>75011</t>
  </si>
  <si>
    <t>Urzędy Wojewódzkie:</t>
  </si>
  <si>
    <t>75023</t>
  </si>
  <si>
    <t>Urzędy gminy</t>
  </si>
  <si>
    <t>BEZPIECZEŃSTWO PUBLICZNE I OCHRONA PRZECIWPOŻAROWA</t>
  </si>
  <si>
    <t>75412</t>
  </si>
  <si>
    <t>Wydatki inwest. jedn. budżetowych</t>
  </si>
  <si>
    <t>Wydatki na zakupy inwestycyjne jednostek budżetowych</t>
  </si>
  <si>
    <t>801</t>
  </si>
  <si>
    <t>SZKOŁY PODSTAWOWE</t>
  </si>
  <si>
    <t>Zespoły ekonomiczno-administracyjne szkół</t>
  </si>
  <si>
    <t>Wydatki inwestycyjne jednostek budżetowych Gmina</t>
  </si>
  <si>
    <t>Wydatki inwestycyjne jednostek budżetowych /Środki pomocowe/</t>
  </si>
  <si>
    <t>Wydatki inwestycyjne jednostek budżetowych –środki  gminy, budżetu państwa</t>
  </si>
  <si>
    <t>90003</t>
  </si>
  <si>
    <t>Oczyszczanie miast i wsi</t>
  </si>
  <si>
    <t>90004</t>
  </si>
  <si>
    <t>Utrzymanie zieleni w mieście i gminie</t>
  </si>
  <si>
    <t>Oświetlenie ulic, placów, dróg w tym:</t>
  </si>
  <si>
    <t>90095</t>
  </si>
  <si>
    <t>92109</t>
  </si>
  <si>
    <t>Domy i ośrodki Kultury, świetlice, i kluby</t>
  </si>
  <si>
    <t xml:space="preserve">Wydatki inwestycyjne jednostek budżetowych </t>
  </si>
  <si>
    <t>92605</t>
  </si>
  <si>
    <t>Zadania w zakresie kultury fizycznej i sportu</t>
  </si>
  <si>
    <t>Wydatki inwestycyjne jednostek  budżetowych</t>
  </si>
  <si>
    <t>Zakup materiałów i wyposażenia</t>
  </si>
  <si>
    <t>Zakup energii</t>
  </si>
  <si>
    <t>4270</t>
  </si>
  <si>
    <t>Zakup usług remontowych</t>
  </si>
  <si>
    <t>4300</t>
  </si>
  <si>
    <t xml:space="preserve">Zakup usług pozostałych </t>
  </si>
  <si>
    <t>4520</t>
  </si>
  <si>
    <t>Opłaty na rzecz budżetów jednostek samorządu terytor.</t>
  </si>
  <si>
    <t>2850</t>
  </si>
  <si>
    <t>Wpłaty gmin na rzecz Izb Rolniczych /2%wpływów podatku rolnego/</t>
  </si>
  <si>
    <t>Składki na ubezpieczenie społeczne</t>
  </si>
  <si>
    <t>Składki na Fundusz Pracy</t>
  </si>
  <si>
    <t>Wynagrodzenia bezosobowe</t>
  </si>
  <si>
    <t>Zakup usług pozostałych</t>
  </si>
  <si>
    <t>Różne opłaty i składki</t>
  </si>
  <si>
    <t>Wynagr. osobowe pracowników</t>
  </si>
  <si>
    <t>Dodatkowe wynag. roczne</t>
  </si>
  <si>
    <t>Składki na ubezp. społeczne</t>
  </si>
  <si>
    <t>Składki na fundusz pracy</t>
  </si>
  <si>
    <t>Wynagrodzenia bezosob.</t>
  </si>
  <si>
    <t>Zakup mat. i wyposaż.</t>
  </si>
  <si>
    <t>Zakup usług zdrowotnych</t>
  </si>
  <si>
    <t>3020</t>
  </si>
  <si>
    <t>Nagrody i wydatki os. nie zalicz. do wynagrodzeń</t>
  </si>
  <si>
    <t>4010</t>
  </si>
  <si>
    <t>Wynagrodzenia osobowe pracowników</t>
  </si>
  <si>
    <t>4040</t>
  </si>
  <si>
    <t>Dodatkowe wynagrodzenia roczne</t>
  </si>
  <si>
    <t>4110</t>
  </si>
  <si>
    <t>4120</t>
  </si>
  <si>
    <t>4170</t>
  </si>
  <si>
    <t>4210</t>
  </si>
  <si>
    <t>Zakup materiałów i wyposaż.</t>
  </si>
  <si>
    <t>Opłaty na rzecz budżetów jednostek samorządu terytorialnego</t>
  </si>
  <si>
    <t>70004</t>
  </si>
  <si>
    <t>Różne jednostki obsługi gosp. mieszk. i komunalnej</t>
  </si>
  <si>
    <t>Składki na FP</t>
  </si>
  <si>
    <t>Wynagrodzenie bezosobowe pracowników</t>
  </si>
  <si>
    <t>Zakup mat. i wyposażenia</t>
  </si>
  <si>
    <t>4260</t>
  </si>
  <si>
    <t>Zakup pozostałych usług</t>
  </si>
  <si>
    <t>4430</t>
  </si>
  <si>
    <t>71004</t>
  </si>
  <si>
    <t>Zakup usług Pozostałych</t>
  </si>
  <si>
    <t>Cmentarze</t>
  </si>
  <si>
    <t>710</t>
  </si>
  <si>
    <t>-zlecone</t>
  </si>
  <si>
    <t>-własne</t>
  </si>
  <si>
    <t>Składki na ubezpieczenia społeczne</t>
  </si>
  <si>
    <t>4440</t>
  </si>
  <si>
    <t>Odpisy na zakładowy fundusz świadczeń socjalnych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</si>
  <si>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</si>
  <si>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</si>
  <si>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</si>
  <si>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</si>
  <si>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</si>
  <si>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</si>
  <si>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</si>
  <si>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</si>
  <si>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Nagrody i wydatki nie zaliczone do wynagrodzeń</t>
  </si>
  <si>
    <t>4140</t>
  </si>
  <si>
    <t>Wpłaty na Państwowy Fundusz Rehabilitacji Osób Niepełnosprawnych</t>
  </si>
  <si>
    <t>4280</t>
  </si>
  <si>
    <t>4350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</si>
  <si>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</si>
  <si>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</si>
  <si>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</si>
  <si>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</si>
  <si>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Odpisy na zakł. Fundusz świadczeń socjalnych</t>
  </si>
  <si>
    <t>4530</t>
  </si>
  <si>
    <t>Podatek od towarów i usług/VAT/</t>
  </si>
  <si>
    <t>Szkolenia pracowników niebędących członkami korpusu służby cywilnej</t>
  </si>
  <si>
    <t>Zakup materiałów papierniczych do sprzętu drukarskiego i urządzeni kserograficznych</t>
  </si>
  <si>
    <t>Zakup akcesoriów komputerowych, w tym programów i licencji</t>
  </si>
  <si>
    <t>Wydatki na zakupy inwesty-cyjne jednostek budżetowych</t>
  </si>
  <si>
    <t>75095</t>
  </si>
  <si>
    <t>2900</t>
  </si>
  <si>
    <t>Wpłaty gmin na rzecz związku gmin</t>
  </si>
  <si>
    <t>Składki na ZUS</t>
  </si>
  <si>
    <t>Wynagrodzenia bezosobowe pracowników</t>
  </si>
  <si>
    <t>75101</t>
  </si>
  <si>
    <t>Urzędy Nacz. Org. Władzy Państwowej</t>
  </si>
  <si>
    <t>751</t>
  </si>
  <si>
    <t>Opłata z tytułu zakupu usług telekomunikacyjnych telefonii stacjonarnej</t>
  </si>
  <si>
    <t>4100</t>
  </si>
  <si>
    <t>Wynagr. agencyjno-prowizyjne</t>
  </si>
  <si>
    <t>756</t>
  </si>
  <si>
    <t>75702</t>
  </si>
  <si>
    <t>8070</t>
  </si>
  <si>
    <t>Odsetki</t>
  </si>
  <si>
    <t>Wypłaty z tytułu gwarancji i poręczeń</t>
  </si>
  <si>
    <t>757</t>
  </si>
  <si>
    <t>Rezerwy ogólne i celowe</t>
  </si>
  <si>
    <t>758</t>
  </si>
  <si>
    <t>Nagrody i wydatki osobowe nie zaliczone do wynagrodzeń</t>
  </si>
  <si>
    <t>Dodatkowe wynagrodzenia robocze</t>
  </si>
  <si>
    <t>Wynagrodzenie bezosobowe</t>
  </si>
  <si>
    <t>Zakup pomocy naukowych,dydaktycznych i książek</t>
  </si>
  <si>
    <t>Odpis na zakł FSŚ</t>
  </si>
  <si>
    <t>Zakup materiałów papierniczych do sprzętu drukarskiego i urządzeń kserograficznych</t>
  </si>
  <si>
    <t>Oddziały przedszkolne w szkołach podstawowych</t>
  </si>
  <si>
    <t>Dotacje podmiotowe z budżetu dla niepublicznej jednostki systemu oświaty</t>
  </si>
  <si>
    <t>Podróże służbowe</t>
  </si>
  <si>
    <t>Przedszkola specjalne</t>
  </si>
  <si>
    <t>Dowożenie uczniów</t>
  </si>
  <si>
    <t>Opłata z tytułu zakupu usług telekomunikacyjnych telefonii komórkowej</t>
  </si>
  <si>
    <t>Licea Ogólnokształcące</t>
  </si>
  <si>
    <t>Licea Profilowane</t>
  </si>
  <si>
    <t>Dokształcanie zawodowe nauczycieli</t>
  </si>
  <si>
    <t>Zakup usług</t>
  </si>
  <si>
    <t>Zwalczanie narkomanii</t>
  </si>
  <si>
    <t>85154</t>
  </si>
  <si>
    <t>2820</t>
  </si>
  <si>
    <t>Dotacja celowa z budżetu na finansowanie lub dofinansowanie zadań do realizacji stowarzyszeniom</t>
  </si>
  <si>
    <t>Wydatki osobowe niezaliczone do wynagrodzeń</t>
  </si>
  <si>
    <t>Zakup materiałów</t>
  </si>
  <si>
    <t>4220</t>
  </si>
  <si>
    <t>Zakup żywności</t>
  </si>
  <si>
    <t>Usługi pozostałe</t>
  </si>
  <si>
    <t>Opłaty czynszowe za pomieszczenia biurowe</t>
  </si>
  <si>
    <t>Odpis na zakł. Fundusz Świadczeń Socjalnych</t>
  </si>
  <si>
    <t>Zakup akcesoriów komputerowych w tym programów i licencji</t>
  </si>
  <si>
    <t>Domy pomocy społecznej</t>
  </si>
  <si>
    <t>Ośrodki wsparcia</t>
  </si>
  <si>
    <t>Nagrody i wydatki osobowe nie zalicz. do wynagrodzeń</t>
  </si>
  <si>
    <t>Energia</t>
  </si>
  <si>
    <t>Świadczenia rodzinne oraz składki na ubezpieczenia emerytalne i rentowe z ubezpieczenia  społecznego</t>
  </si>
  <si>
    <t>Wydatki osob. nie zalicz. do wynagrodzeń</t>
  </si>
  <si>
    <t>Świadczenia społeczne</t>
  </si>
  <si>
    <t>Wynagrodzenia osobowe</t>
  </si>
  <si>
    <t>Składki ZUS</t>
  </si>
  <si>
    <t>Składki na ubezpieczenia zdrowotne opłacane za osoby pobierające niektóre świadczeńz z pomocy społecznej.oraz niektórych świadczeń rodzinnych</t>
  </si>
  <si>
    <t>Składki na ubezpieczenie zdrowotne</t>
  </si>
  <si>
    <t>Dotacja celowa z budżetu na finansowanie lub dofinansowanie zadań zleconych do realizacji pozostałym jednostkom niezaliczonym do sektora finansów publicznych- środki gminy</t>
  </si>
  <si>
    <t>Dodatki mieszkaniowe</t>
  </si>
  <si>
    <t>Wydatki osob. nie zalicz. do wynagr</t>
  </si>
  <si>
    <t>Odpłatność za usługi internetowe</t>
  </si>
  <si>
    <t>Różne opł. I składki</t>
  </si>
  <si>
    <t>Usługi opiekuńcze własne</t>
  </si>
  <si>
    <t>Świetlice szkolne</t>
  </si>
  <si>
    <t>Nagrody i wydatki osobowe</t>
  </si>
  <si>
    <t>Odpis na ZFŚS</t>
  </si>
  <si>
    <t>Stypendia dla uczniów</t>
  </si>
  <si>
    <t>Dokształcanie zawodowe</t>
  </si>
  <si>
    <t>90002</t>
  </si>
  <si>
    <t>Gospodarka odpadami</t>
  </si>
  <si>
    <t>Zakup energii w tym:</t>
  </si>
  <si>
    <t>2480</t>
  </si>
  <si>
    <t>Dotacja podmiotowa z budżetu dla samorządowej instytucji kultury</t>
  </si>
  <si>
    <t>92116</t>
  </si>
  <si>
    <t>Biblioteki</t>
  </si>
  <si>
    <t>92120</t>
  </si>
  <si>
    <t xml:space="preserve">Dotacje celowe z budżetu  na finansowanie lub dofinansowanie  prac remontowych i konserwatorskich obiektów zabytkowych przekazane jednostkom niezaliczanym do sektora finansów publicznych </t>
  </si>
  <si>
    <t>2830</t>
  </si>
  <si>
    <t>Dotacja celowa z budżetu na finansowanie lub dofinansowanie  zadań zleconych do realizacji pozostałym jednostkom niezaliczanym do sektora finansów publicznych</t>
  </si>
  <si>
    <t>92695</t>
  </si>
  <si>
    <t>851</t>
  </si>
  <si>
    <t>URZĘDY NACZELNYCH ORGANÓW WŁADZY PAŃSTWOWEJ,KONTROLI I OCHRONY PRAWA ORAZ SĄDOWNICTWA</t>
  </si>
  <si>
    <t>DOCHODY OD OSÓB PRAWNYCH,OD OSÓB FIZYCZNYCH I INNYCH JEDNOSTEK NIEPOSIADAJĄCYCH OSOBOWOŚCI PRAWNEJ ORAZ WYDATKI ZWIĄZANE Z ICH POBOREM</t>
  </si>
  <si>
    <t>OBSŁUGA DŁUGU PUBLICZNEGO</t>
  </si>
  <si>
    <t>GOSPODARKA KOMUNALNA I OCHRONA ŚRODOWISKA</t>
  </si>
  <si>
    <t>KULTURA FIZYCZNA I SPORT</t>
  </si>
  <si>
    <t>RAZEM</t>
  </si>
  <si>
    <t>Koszty postępowania sądowego i prokuratorskiego</t>
  </si>
  <si>
    <t>Zakup  usług zdrowotnych</t>
  </si>
  <si>
    <t>Drogi publiczne powiatowe /realizowane w drodze porozumienia/</t>
  </si>
  <si>
    <t>Inne formy pomocy dla uczniów</t>
  </si>
  <si>
    <t>Zakup usług internetowych</t>
  </si>
  <si>
    <t>Szkolenia pracownicze</t>
  </si>
  <si>
    <t>Zakup akcesoriów komputerowych w tymprogramów i licencji</t>
  </si>
  <si>
    <t>Zakup usług obejmujących ekspertyzy</t>
  </si>
  <si>
    <t>wydatki bieżące</t>
  </si>
  <si>
    <t>Inwestycje</t>
  </si>
  <si>
    <t>Wydatki bieżące</t>
  </si>
  <si>
    <t>dotacje</t>
  </si>
  <si>
    <t>wyd.majątk.pozostałe</t>
  </si>
  <si>
    <t>wyd.majatk.pozostałe</t>
  </si>
  <si>
    <t>wydatki majątkowe pozostałe</t>
  </si>
  <si>
    <t>pozostałe wydatki majątkowe</t>
  </si>
  <si>
    <t>Pozostałe wydatki majątkowe</t>
  </si>
  <si>
    <t>dotacja</t>
  </si>
  <si>
    <t>4010Z</t>
  </si>
  <si>
    <t>4110Z</t>
  </si>
  <si>
    <t>4120Z</t>
  </si>
  <si>
    <t>4010W</t>
  </si>
  <si>
    <t>4110W</t>
  </si>
  <si>
    <t>4120W</t>
  </si>
  <si>
    <t>Drogi wojewódzkie</t>
  </si>
  <si>
    <t>inwestycje</t>
  </si>
  <si>
    <t>Pozostałe zadania w zakresie polityki społecznej</t>
  </si>
  <si>
    <t>Zakupy materiałów papierniczych do sprzętu drukarskiego i urządzeń kserograficznych</t>
  </si>
  <si>
    <t>Zarządzanie kryzysowe</t>
  </si>
  <si>
    <t>Szkolenia pracowników nie będących członkami korpusu służby cywilnej</t>
  </si>
  <si>
    <t>Zakup usług dostępu do internetu</t>
  </si>
  <si>
    <t>Stołówki szkolne</t>
  </si>
  <si>
    <t>Opłaty za administrowanie i czynsze za budynki,lokale i pomieszczenia garażowe</t>
  </si>
  <si>
    <t>dotacje w wydatkach bieżących</t>
  </si>
  <si>
    <t xml:space="preserve">dotacje w wydatkach bieżących </t>
  </si>
  <si>
    <t xml:space="preserve">dotacjew wydatkach bieżących </t>
  </si>
  <si>
    <t>pozostałe wydatki bieżące</t>
  </si>
  <si>
    <t xml:space="preserve">dotacje bieżące </t>
  </si>
  <si>
    <t>WYDAT BIEŻ(Razem-2-4)</t>
  </si>
  <si>
    <t>4040Z</t>
  </si>
  <si>
    <t>4040W</t>
  </si>
  <si>
    <t>4440W</t>
  </si>
  <si>
    <t>4440Z</t>
  </si>
  <si>
    <t>ZOGJO</t>
  </si>
  <si>
    <t>Odpisy na zakładowy Fundusz Świadczeń Socjalnych ZOGJO</t>
  </si>
  <si>
    <t>Zakup usług zdrowotnych ZOGJO</t>
  </si>
  <si>
    <t>Dodatkowe wynagrodzenia roczne ZOGJO</t>
  </si>
  <si>
    <t>URZĄD</t>
  </si>
  <si>
    <t>Opłaty za administrowanie i czynsz za budynki,lokale i pomieszczenia garażowe</t>
  </si>
  <si>
    <t xml:space="preserve">Kary i odszkodowania wyplacane na rzecz osób prawnych i innych jednostek organizacyjnych </t>
  </si>
  <si>
    <t>Wydatki na zakup i objęcie akacji, wniesienie wkładów do spółek prawa handlowego...</t>
  </si>
  <si>
    <t>w tym  rezerwa na odprawy</t>
  </si>
  <si>
    <t xml:space="preserve">  rezerwa  na zarzadzanie kryzysowe</t>
  </si>
  <si>
    <t xml:space="preserve"> w tym rezerwa ogólna </t>
  </si>
  <si>
    <t>4170W</t>
  </si>
  <si>
    <t>4210W</t>
  </si>
  <si>
    <t>4210Z</t>
  </si>
  <si>
    <t>4300W</t>
  </si>
  <si>
    <t>4300Z</t>
  </si>
  <si>
    <t xml:space="preserve">w tym wydatki bieżące </t>
  </si>
  <si>
    <t xml:space="preserve">    inwestycje </t>
  </si>
  <si>
    <t xml:space="preserve">           inwestycje </t>
  </si>
  <si>
    <t xml:space="preserve">w tym  wydatki zlecone </t>
  </si>
  <si>
    <t xml:space="preserve">     wydatki własne </t>
  </si>
  <si>
    <t xml:space="preserve">budowa wodociagu Kramarzewo </t>
  </si>
  <si>
    <t xml:space="preserve">budowa sieci wodociagowej Studzianka </t>
  </si>
  <si>
    <t>budowa wodociagu Modliny -Franknowo</t>
  </si>
  <si>
    <t>UM</t>
  </si>
  <si>
    <t>Wydatki inwestycyjne  jednostek budżetowych , w tym :</t>
  </si>
  <si>
    <t xml:space="preserve"> przebudowa chodnika Kajki   UM</t>
  </si>
  <si>
    <t>budowa.chod. Radostowo UM</t>
  </si>
  <si>
    <t xml:space="preserve">Wydatki inwestycyjne jednostek i zakładów budżetowych , w tym : </t>
  </si>
  <si>
    <t>przebudowa drogi Polna -Kasztanowa</t>
  </si>
  <si>
    <t xml:space="preserve">budowa obwodnicy </t>
  </si>
  <si>
    <t xml:space="preserve">Wydatki na zakupy inwestycyjne  jednostek budżetowych : </t>
  </si>
  <si>
    <t xml:space="preserve">komputeryzacja </t>
  </si>
  <si>
    <t>Rozbiórka i uporządkowanie budynku magazynu przy ul. Kościelnej</t>
  </si>
  <si>
    <t>Wykup nieruchomości</t>
  </si>
  <si>
    <t>Rewitalizacja Jezioran</t>
  </si>
  <si>
    <t>Modernizacja lokalu ul. Pieniężnego</t>
  </si>
  <si>
    <t>Adaptacja byłego budynku Internatu</t>
  </si>
  <si>
    <t>Budynek mieszkalny z lokalami socjalnymi</t>
  </si>
  <si>
    <t>Modernizacja budynku MOK na OSP</t>
  </si>
  <si>
    <t>Przebudowa kanalizacji deszczowej ul. Kajki</t>
  </si>
  <si>
    <t xml:space="preserve">porzadkowanie gospodarki wodno-ściekowej w zlewni rzeki Symsarny-wschód gminy Jeziorany </t>
  </si>
  <si>
    <t xml:space="preserve">Budowa kanalizacji Krokowo-Lekity-Jeziorany </t>
  </si>
  <si>
    <t xml:space="preserve">Budowa kanalizacji sanitarnej wraz z oczyszczalnią ścieków we Franknowie </t>
  </si>
  <si>
    <t>Budowa kanalizacji sanitarnej i oczyszczalni ścieków w Radostowie</t>
  </si>
  <si>
    <t>Budowa systemu ciepłowniczego z kotłownią na biomasę w m. Jeziorany w tym:</t>
  </si>
  <si>
    <t>Odwodnienie cmentarza komunalnego</t>
  </si>
  <si>
    <t>Modernizacja budynku kina na MOK</t>
  </si>
  <si>
    <t>Ciąg rekreacyjno spacerowy za UM-FOSA</t>
  </si>
  <si>
    <t>Wykup sieci wodociagowych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</si>
  <si>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</si>
  <si>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Zasiłki stałe</t>
  </si>
  <si>
    <t xml:space="preserve">w tym inwestycje </t>
  </si>
  <si>
    <t xml:space="preserve"> wydatki  bieżące </t>
  </si>
  <si>
    <t xml:space="preserve">       Suma  bież+inwest+mająt</t>
  </si>
  <si>
    <t xml:space="preserve">  Razem  </t>
  </si>
  <si>
    <t xml:space="preserve">   Razem </t>
  </si>
  <si>
    <t xml:space="preserve">         Razem </t>
  </si>
  <si>
    <t xml:space="preserve">           Razem  </t>
  </si>
  <si>
    <t xml:space="preserve">       Razem  </t>
  </si>
  <si>
    <t xml:space="preserve">                Razem </t>
  </si>
  <si>
    <t xml:space="preserve">Razem </t>
  </si>
  <si>
    <t xml:space="preserve">       Razem </t>
  </si>
  <si>
    <t xml:space="preserve">                            Razem </t>
  </si>
  <si>
    <t>Budowa nowych wiat przystankowych</t>
  </si>
  <si>
    <t>Plac zabaw w Radostowie</t>
  </si>
  <si>
    <t>Budowa i wyposażenie boiska w Potrytach</t>
  </si>
  <si>
    <t>Budowa i wyposażenie boiska w Radostowie</t>
  </si>
  <si>
    <t>Zakup samochodu pożarniczego dla OSP Jeziorany</t>
  </si>
  <si>
    <t>Budowa placu zabaw w miejscowoćsi Potryty</t>
  </si>
  <si>
    <t xml:space="preserve">pozostałe wydatki majątkowe </t>
  </si>
  <si>
    <t>75647</t>
  </si>
  <si>
    <r>
      <t>Pobór  podatków opłat  i nieopodatk. nal. budżet</t>
    </r>
    <r>
      <rPr>
        <sz val="8"/>
        <rFont val="Times New Roman"/>
        <family val="1"/>
      </rPr>
      <t>.</t>
    </r>
  </si>
  <si>
    <r>
      <t>Obsługa pap. wart., kredyt. i pożyczek jst</t>
    </r>
    <r>
      <rPr>
        <sz val="8"/>
        <rFont val="Times New Roman"/>
        <family val="1"/>
      </rPr>
      <t>.</t>
    </r>
  </si>
  <si>
    <t>Zakup usług od j.st./odpł.za skierowane osoby/</t>
  </si>
  <si>
    <r>
      <t>Zasiłki i pomoc w naturze oraz składki na ubezpieczenie społecz</t>
    </r>
    <r>
      <rPr>
        <sz val="8"/>
        <rFont val="Times New Roman"/>
        <family val="1"/>
      </rPr>
      <t>ne</t>
    </r>
  </si>
  <si>
    <t>Wybory Prezydenta Rzeczypospolitej Polski</t>
  </si>
  <si>
    <t>Zakup leków, wyrobów medycznych i produktów biobójczych</t>
  </si>
  <si>
    <t>budowa przepompowni wody w Radostowie</t>
  </si>
  <si>
    <t>Wymiana pomp głębinowych wraz z rurami w Studziance</t>
  </si>
  <si>
    <t>Wymiana przyłaczy wodociagowych w gminie Jeziorany</t>
  </si>
  <si>
    <t>przebudowa ul. Wolności wykonawca ZOGJO</t>
  </si>
  <si>
    <t>Przebudowa DROGI W DERCU</t>
  </si>
  <si>
    <t>Przebudowa drogi gminnej Kikity Tejstymy</t>
  </si>
  <si>
    <t>Przebudowa oporęczowania przy ul. Mostowej</t>
  </si>
  <si>
    <t>Przebudowa ul. Barczewskiej i Parchimowicza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</si>
  <si>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</si>
  <si>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Koncepcja rewaloryzacji zabudowy śródmieścia</t>
  </si>
  <si>
    <t>Zakup przyczepy kempingowej</t>
  </si>
  <si>
    <t xml:space="preserve">Zakup lekkiego bojowego samochodu pożarniczego dla OSP Radostowo </t>
  </si>
  <si>
    <t>budowa ogrodzenia</t>
  </si>
  <si>
    <t>Budowa kanalizacji Tłokowo</t>
  </si>
  <si>
    <t>Wymiana sieci kanalizacji deszczowej na ul. Mostowej</t>
  </si>
  <si>
    <t>Odzkodowanie za sieć burzową Pan Kowalczyk</t>
  </si>
  <si>
    <t>Budowa i wyposażenie boiska w Wojtówku</t>
  </si>
  <si>
    <t>Budowa wiaty rekreacyjnej typu "Grzybek" w msc. Tłokowo</t>
  </si>
  <si>
    <t>własne</t>
  </si>
  <si>
    <t>zlecone</t>
  </si>
  <si>
    <t>Opłaty na rzecz budżetów jst</t>
  </si>
  <si>
    <t>Odpisy na zakładowy Fundusz Świadczeń Socjalnych</t>
  </si>
  <si>
    <t>Pokrycie ujemnego wyniku finansowego i przejętych zobowiązań po likwidowanych i przekształcanych jednostkach zaliczanych do sektora finansów publicznych</t>
  </si>
  <si>
    <t>Spis powrzechny i inne</t>
  </si>
  <si>
    <t>Rózne wydatki na rzezcz osób fizycznych</t>
  </si>
  <si>
    <t>Wpłaty na PFRON</t>
  </si>
  <si>
    <t>Dotacja celowa na pomoc finansową udzielaną między jst na dofinansowanie własnych zadań bieżących</t>
  </si>
  <si>
    <t>Zakup środków żywności</t>
  </si>
  <si>
    <t>Opłaty z tytułu zakupu usług telekomunikacyjnych świadczonych w stacjonarnej publicznej sieci telefonicznej</t>
  </si>
  <si>
    <t>Ochrona powietrza atmosferycznego i klimatu</t>
  </si>
  <si>
    <t>Nagrody o charakterze szczególnym niezaliczone do wynagrodzeń</t>
  </si>
  <si>
    <t>Zakup samochodu</t>
  </si>
  <si>
    <t>Zakup wyposażenia dla MOK</t>
  </si>
  <si>
    <t>Modernizacja swietlicy w Kikitach</t>
  </si>
  <si>
    <t>Budowa świetlicy w Kiersztanowie</t>
  </si>
  <si>
    <t>Wykonanie istalacji wod-kan, co w świetlicy w Kierszanowie</t>
  </si>
  <si>
    <t>Remont świetlic w Studziance i Piszewie</t>
  </si>
  <si>
    <t>Budowa sieci wodociagowej Frączki Studzianka</t>
  </si>
  <si>
    <t>Utwardzenie ciagów pieszych na cmentarzu komunalnym</t>
  </si>
  <si>
    <t>Budowa sieci kanalizacji sanitarnej i deszczowej w ul. Parchimowicza</t>
  </si>
  <si>
    <t>Podatek od nieruchomosci</t>
  </si>
  <si>
    <t>Budowa i wyposażenie boiska w Jezioranach</t>
  </si>
  <si>
    <t>Rozbudowa oraz wyposażenie w sprzęt i pomoce naukowe Zespołu Szkół Ponadgimnazjalnych</t>
  </si>
  <si>
    <t>Likwidacja studni publicznych</t>
  </si>
  <si>
    <t>Zakup pieca do SP Franknowo</t>
  </si>
  <si>
    <t>Razem</t>
  </si>
  <si>
    <t>bieżące</t>
  </si>
  <si>
    <t>razem</t>
  </si>
  <si>
    <t>UE z końcówką 8</t>
  </si>
  <si>
    <t>UE z końcówką 9</t>
  </si>
  <si>
    <t>%  6:5</t>
  </si>
  <si>
    <t xml:space="preserve">Przewidywane wykonanie za 2010 rok w zł </t>
  </si>
  <si>
    <t xml:space="preserve">kwota  w zł </t>
  </si>
  <si>
    <t>Projekt wydatków budżetowych na rok 2011</t>
  </si>
  <si>
    <t>Struktu-ra % projek-tu  2010</t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</si>
  <si>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>z dokumentacją</t>
    </r>
  </si>
  <si>
    <t xml:space="preserve">Zakup materiałów i wyposażenia </t>
  </si>
  <si>
    <t xml:space="preserve">Wpływy i wydatki związane  z gromadzeniem  środków z opłat i kar za korzystanie ze środowiska </t>
  </si>
  <si>
    <t xml:space="preserve">Zakup usług remontowych </t>
  </si>
  <si>
    <t xml:space="preserve">w tym  wynagrodzenia i wydatki pochodne </t>
  </si>
  <si>
    <t xml:space="preserve">           obsługa długu </t>
  </si>
  <si>
    <t xml:space="preserve">Razem  wydatki majątkowe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</si>
</sst>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%"/>
    <numFmt numFmtId="174" formatCode="00\-000"/>
  </numFmts>
  <fonts count="2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/>
    </xf>
    <xf numFmtId="4" fontId="0" fillId="0" borderId="0" xfId="0" applyNumberFormat="1" applyAlignment="1">
      <alignment horizontal="left"/>
    </xf>
    <xf numFmtId="4" fontId="3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66" fontId="1" fillId="0" borderId="10" xfId="0" applyNumberFormat="1" applyFont="1" applyBorder="1" applyAlignment="1">
      <alignment horizontal="left" vertical="top" wrapText="1"/>
    </xf>
    <xf numFmtId="0" fontId="2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/>
    </xf>
    <xf numFmtId="1" fontId="28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4" fontId="7" fillId="0" borderId="11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 vertical="top" wrapText="1"/>
    </xf>
    <xf numFmtId="4" fontId="3" fillId="0" borderId="14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66" fontId="8" fillId="0" borderId="0" xfId="0" applyNumberFormat="1" applyFont="1" applyBorder="1" applyAlignment="1">
      <alignment horizontal="left"/>
    </xf>
    <xf numFmtId="166" fontId="28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2" xfId="0" applyFont="1" applyBorder="1" applyAlignment="1">
      <alignment horizontal="left" vertical="top" wrapText="1"/>
    </xf>
    <xf numFmtId="166" fontId="1" fillId="0" borderId="10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166" fontId="2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2"/>
  <sheetViews>
    <sheetView tabSelected="1" zoomScalePageLayoutView="0" workbookViewId="0" topLeftCell="A1">
      <pane xSplit="19650" topLeftCell="G1" activePane="topLeft" state="split"/>
      <selection pane="topLeft" activeCell="K29" sqref="K29"/>
      <selection pane="topRight" activeCell="I762" sqref="E1:I16384"/>
    </sheetView>
  </sheetViews>
  <sheetFormatPr defaultColWidth="9.140625" defaultRowHeight="12.75"/>
  <cols>
    <col min="1" max="1" width="4.57421875" style="9" customWidth="1"/>
    <col min="2" max="2" width="6.28125" style="0" customWidth="1"/>
    <col min="3" max="3" width="5.8515625" style="0" customWidth="1"/>
    <col min="4" max="4" width="36.57421875" style="10" customWidth="1"/>
    <col min="5" max="5" width="11.28125" style="7" customWidth="1"/>
    <col min="6" max="6" width="12.28125" style="29" customWidth="1"/>
    <col min="7" max="7" width="5.28125" style="14" bestFit="1" customWidth="1"/>
    <col min="8" max="8" width="6.140625" style="94" customWidth="1"/>
  </cols>
  <sheetData>
    <row r="1" spans="1:8" s="1" customFormat="1" ht="33" customHeight="1">
      <c r="A1" s="122" t="s">
        <v>0</v>
      </c>
      <c r="B1" s="116" t="s">
        <v>1</v>
      </c>
      <c r="C1" s="131" t="s">
        <v>2</v>
      </c>
      <c r="D1" s="131" t="s">
        <v>3</v>
      </c>
      <c r="E1" s="130" t="s">
        <v>413</v>
      </c>
      <c r="F1" s="128" t="s">
        <v>415</v>
      </c>
      <c r="G1" s="129"/>
      <c r="H1" s="136" t="s">
        <v>416</v>
      </c>
    </row>
    <row r="2" spans="1:8" ht="30.75" customHeight="1">
      <c r="A2" s="122"/>
      <c r="B2" s="116"/>
      <c r="C2" s="131"/>
      <c r="D2" s="131"/>
      <c r="E2" s="130"/>
      <c r="F2" s="86" t="s">
        <v>414</v>
      </c>
      <c r="G2" s="90" t="s">
        <v>412</v>
      </c>
      <c r="H2" s="136"/>
    </row>
    <row r="3" spans="1:8" s="2" customFormat="1" ht="12.75">
      <c r="A3" s="87">
        <v>1</v>
      </c>
      <c r="B3" s="88">
        <v>2</v>
      </c>
      <c r="C3" s="88">
        <v>3</v>
      </c>
      <c r="D3" s="88">
        <v>4</v>
      </c>
      <c r="E3" s="89">
        <v>5</v>
      </c>
      <c r="F3" s="90">
        <v>6</v>
      </c>
      <c r="G3" s="90">
        <v>7</v>
      </c>
      <c r="H3" s="91">
        <v>8</v>
      </c>
    </row>
    <row r="4" spans="1:8" s="2" customFormat="1" ht="12.75">
      <c r="A4" s="125" t="s">
        <v>4</v>
      </c>
      <c r="B4" s="31"/>
      <c r="C4" s="31"/>
      <c r="D4" s="3" t="s">
        <v>35</v>
      </c>
      <c r="E4" s="5">
        <f>E8+E27+E29</f>
        <v>1088920.5</v>
      </c>
      <c r="F4" s="5">
        <f>F8+F27+F29</f>
        <v>231950</v>
      </c>
      <c r="G4" s="37">
        <f>(F4/E4)*100</f>
        <v>21.300912233721377</v>
      </c>
      <c r="H4" s="62">
        <f aca="true" t="shared" si="0" ref="H4:H35">(F4/$F$856)*100</f>
        <v>0.7811805584538064</v>
      </c>
    </row>
    <row r="5" spans="1:8" s="2" customFormat="1" ht="12.75">
      <c r="A5" s="126"/>
      <c r="B5" s="31"/>
      <c r="C5" s="31"/>
      <c r="D5" s="8" t="s">
        <v>249</v>
      </c>
      <c r="E5" s="6">
        <f>E9+E10+E11+E12+E13+E28+E30+E31+E32+E33+E34+E35+E36+E14</f>
        <v>527120.5</v>
      </c>
      <c r="F5" s="6">
        <f>F9+F10+F11+F12+F13+F28+F30+F31+F32+F33+F34+F35+F36+F14</f>
        <v>29950</v>
      </c>
      <c r="G5" s="37">
        <f aca="true" t="shared" si="1" ref="G5:G62">(F5/E5)*100</f>
        <v>5.681812792331165</v>
      </c>
      <c r="H5" s="62">
        <f t="shared" si="0"/>
        <v>0.10086810832374002</v>
      </c>
    </row>
    <row r="6" spans="1:8" s="2" customFormat="1" ht="12.75">
      <c r="A6" s="126"/>
      <c r="B6" s="31"/>
      <c r="C6" s="31"/>
      <c r="D6" s="8" t="s">
        <v>250</v>
      </c>
      <c r="E6" s="6">
        <f>E15+E23+E25</f>
        <v>561800</v>
      </c>
      <c r="F6" s="6">
        <f>F15+F23+F25</f>
        <v>202000</v>
      </c>
      <c r="G6" s="37">
        <f t="shared" si="1"/>
        <v>35.955856176575296</v>
      </c>
      <c r="H6" s="62">
        <f t="shared" si="0"/>
        <v>0.6803124501300664</v>
      </c>
    </row>
    <row r="7" spans="1:8" s="2" customFormat="1" ht="12.75">
      <c r="A7" s="126"/>
      <c r="B7" s="31"/>
      <c r="C7" s="31"/>
      <c r="D7" s="23" t="s">
        <v>344</v>
      </c>
      <c r="E7" s="27">
        <f>SUM(E5:E6)</f>
        <v>1088920.5</v>
      </c>
      <c r="F7" s="27">
        <f>SUM(F5:F6)</f>
        <v>231950</v>
      </c>
      <c r="G7" s="37">
        <f t="shared" si="1"/>
        <v>21.300912233721377</v>
      </c>
      <c r="H7" s="62">
        <f t="shared" si="0"/>
        <v>0.7811805584538064</v>
      </c>
    </row>
    <row r="8" spans="1:8" ht="21" customHeight="1">
      <c r="A8" s="112"/>
      <c r="B8" s="127" t="s">
        <v>5</v>
      </c>
      <c r="C8" s="3"/>
      <c r="D8" s="3" t="s">
        <v>36</v>
      </c>
      <c r="E8" s="5">
        <f>E9+E10+E11+E12+E13+E15+E23+E25+E14</f>
        <v>565650</v>
      </c>
      <c r="F8" s="5">
        <f>F9+F10+F11+F12+F13+F15+F23+F25+F14</f>
        <v>206950</v>
      </c>
      <c r="G8" s="37">
        <f t="shared" si="1"/>
        <v>36.586228233006274</v>
      </c>
      <c r="H8" s="62">
        <f t="shared" si="0"/>
        <v>0.6969834730416694</v>
      </c>
    </row>
    <row r="9" spans="1:8" ht="14.25" customHeight="1">
      <c r="A9" s="112"/>
      <c r="B9" s="100"/>
      <c r="C9" s="4">
        <v>4210</v>
      </c>
      <c r="D9" s="4" t="s">
        <v>78</v>
      </c>
      <c r="E9" s="6"/>
      <c r="F9" s="76">
        <v>100</v>
      </c>
      <c r="G9" s="37"/>
      <c r="H9" s="62">
        <f t="shared" si="0"/>
        <v>0.0003367883416485477</v>
      </c>
    </row>
    <row r="10" spans="1:8" ht="12.75">
      <c r="A10" s="112"/>
      <c r="B10" s="100"/>
      <c r="C10" s="4">
        <v>4260</v>
      </c>
      <c r="D10" s="4" t="s">
        <v>79</v>
      </c>
      <c r="E10" s="6">
        <v>3700</v>
      </c>
      <c r="F10" s="76">
        <v>4000</v>
      </c>
      <c r="G10" s="33">
        <f t="shared" si="1"/>
        <v>108.10810810810811</v>
      </c>
      <c r="H10" s="32">
        <f t="shared" si="0"/>
        <v>0.013471533665941908</v>
      </c>
    </row>
    <row r="11" spans="1:8" ht="15.75" customHeight="1">
      <c r="A11" s="112"/>
      <c r="B11" s="100"/>
      <c r="C11" s="4" t="s">
        <v>80</v>
      </c>
      <c r="D11" s="4" t="s">
        <v>81</v>
      </c>
      <c r="E11" s="6"/>
      <c r="F11" s="76">
        <v>50</v>
      </c>
      <c r="G11" s="33"/>
      <c r="H11" s="32">
        <f t="shared" si="0"/>
        <v>0.00016839417082427385</v>
      </c>
    </row>
    <row r="12" spans="1:8" ht="12.75">
      <c r="A12" s="112"/>
      <c r="B12" s="100"/>
      <c r="C12" s="4" t="s">
        <v>82</v>
      </c>
      <c r="D12" s="4" t="s">
        <v>83</v>
      </c>
      <c r="E12" s="6">
        <v>100</v>
      </c>
      <c r="F12" s="76">
        <v>200</v>
      </c>
      <c r="G12" s="33">
        <f t="shared" si="1"/>
        <v>200</v>
      </c>
      <c r="H12" s="32">
        <f t="shared" si="0"/>
        <v>0.0006735766832970954</v>
      </c>
    </row>
    <row r="13" spans="1:8" ht="25.5" customHeight="1">
      <c r="A13" s="112"/>
      <c r="B13" s="100"/>
      <c r="C13" s="4" t="s">
        <v>84</v>
      </c>
      <c r="D13" s="4" t="s">
        <v>85</v>
      </c>
      <c r="E13" s="6">
        <v>50</v>
      </c>
      <c r="F13" s="76">
        <v>100</v>
      </c>
      <c r="G13" s="33">
        <f t="shared" si="1"/>
        <v>200</v>
      </c>
      <c r="H13" s="32">
        <f t="shared" si="0"/>
        <v>0.0003367883416485477</v>
      </c>
    </row>
    <row r="14" spans="1:8" ht="33.75" customHeight="1">
      <c r="A14" s="112"/>
      <c r="B14" s="100"/>
      <c r="C14" s="4">
        <v>4600</v>
      </c>
      <c r="D14" s="4" t="s">
        <v>290</v>
      </c>
      <c r="E14" s="6"/>
      <c r="F14" s="76">
        <v>500</v>
      </c>
      <c r="G14" s="33"/>
      <c r="H14" s="32">
        <f t="shared" si="0"/>
        <v>0.0016839417082427385</v>
      </c>
    </row>
    <row r="15" spans="1:8" ht="21.75" customHeight="1">
      <c r="A15" s="112"/>
      <c r="B15" s="100"/>
      <c r="C15" s="97" t="s">
        <v>37</v>
      </c>
      <c r="D15" s="24" t="s">
        <v>38</v>
      </c>
      <c r="E15" s="25">
        <f>E16+E17+E18+E19+E20+E21+E22</f>
        <v>509800</v>
      </c>
      <c r="F15" s="25">
        <f>F16+F17+F18+F19+F20+F21+F22</f>
        <v>202000</v>
      </c>
      <c r="G15" s="33">
        <f t="shared" si="1"/>
        <v>39.62338171832091</v>
      </c>
      <c r="H15" s="32">
        <f t="shared" si="0"/>
        <v>0.6803124501300664</v>
      </c>
    </row>
    <row r="16" spans="1:8" ht="14.25" customHeight="1">
      <c r="A16" s="112"/>
      <c r="B16" s="100"/>
      <c r="C16" s="107"/>
      <c r="D16" s="23" t="s">
        <v>305</v>
      </c>
      <c r="E16" s="27">
        <v>450000</v>
      </c>
      <c r="F16" s="77"/>
      <c r="G16" s="33">
        <f t="shared" si="1"/>
        <v>0</v>
      </c>
      <c r="H16" s="32">
        <f t="shared" si="0"/>
        <v>0</v>
      </c>
    </row>
    <row r="17" spans="1:8" ht="14.25" customHeight="1">
      <c r="A17" s="112"/>
      <c r="B17" s="100"/>
      <c r="C17" s="107"/>
      <c r="D17" s="23" t="s">
        <v>362</v>
      </c>
      <c r="E17" s="27">
        <v>20000</v>
      </c>
      <c r="F17" s="77"/>
      <c r="G17" s="33">
        <f t="shared" si="1"/>
        <v>0</v>
      </c>
      <c r="H17" s="32">
        <f t="shared" si="0"/>
        <v>0</v>
      </c>
    </row>
    <row r="18" spans="1:8" ht="14.25" customHeight="1">
      <c r="A18" s="112"/>
      <c r="B18" s="100"/>
      <c r="C18" s="107"/>
      <c r="D18" s="23" t="s">
        <v>307</v>
      </c>
      <c r="E18" s="27"/>
      <c r="F18" s="77">
        <v>2000</v>
      </c>
      <c r="G18" s="33"/>
      <c r="H18" s="32">
        <f t="shared" si="0"/>
        <v>0.006735766832970954</v>
      </c>
    </row>
    <row r="19" spans="1:8" ht="14.25" customHeight="1">
      <c r="A19" s="112"/>
      <c r="B19" s="100"/>
      <c r="C19" s="107"/>
      <c r="D19" s="64" t="s">
        <v>363</v>
      </c>
      <c r="E19" s="27">
        <v>7000</v>
      </c>
      <c r="F19" s="77"/>
      <c r="G19" s="33">
        <f t="shared" si="1"/>
        <v>0</v>
      </c>
      <c r="H19" s="32">
        <f t="shared" si="0"/>
        <v>0</v>
      </c>
    </row>
    <row r="20" spans="1:8" ht="14.25" customHeight="1">
      <c r="A20" s="112"/>
      <c r="B20" s="100"/>
      <c r="C20" s="108"/>
      <c r="D20" s="64" t="s">
        <v>364</v>
      </c>
      <c r="E20" s="27">
        <v>17000</v>
      </c>
      <c r="F20" s="77"/>
      <c r="G20" s="33">
        <f t="shared" si="1"/>
        <v>0</v>
      </c>
      <c r="H20" s="32">
        <f t="shared" si="0"/>
        <v>0</v>
      </c>
    </row>
    <row r="21" spans="1:8" ht="14.25" customHeight="1">
      <c r="A21" s="112"/>
      <c r="B21" s="100"/>
      <c r="C21" s="71"/>
      <c r="D21" s="64" t="s">
        <v>405</v>
      </c>
      <c r="E21" s="27">
        <v>15800</v>
      </c>
      <c r="F21" s="77"/>
      <c r="G21" s="33">
        <f t="shared" si="1"/>
        <v>0</v>
      </c>
      <c r="H21" s="32">
        <f t="shared" si="0"/>
        <v>0</v>
      </c>
    </row>
    <row r="22" spans="1:8" ht="12.75">
      <c r="A22" s="112"/>
      <c r="B22" s="100"/>
      <c r="C22" s="71"/>
      <c r="D22" s="64" t="s">
        <v>399</v>
      </c>
      <c r="E22" s="27"/>
      <c r="F22" s="77">
        <v>200000</v>
      </c>
      <c r="G22" s="33"/>
      <c r="H22" s="32">
        <f t="shared" si="0"/>
        <v>0.6735766832970954</v>
      </c>
    </row>
    <row r="23" spans="1:8" ht="18.75" customHeight="1">
      <c r="A23" s="112"/>
      <c r="B23" s="100"/>
      <c r="C23" s="97" t="s">
        <v>39</v>
      </c>
      <c r="D23" s="24" t="s">
        <v>40</v>
      </c>
      <c r="E23" s="25">
        <f>E24</f>
        <v>40000</v>
      </c>
      <c r="F23" s="25">
        <f>F24</f>
        <v>0</v>
      </c>
      <c r="G23" s="33">
        <f t="shared" si="1"/>
        <v>0</v>
      </c>
      <c r="H23" s="32">
        <f t="shared" si="0"/>
        <v>0</v>
      </c>
    </row>
    <row r="24" spans="1:8" ht="15.75" customHeight="1">
      <c r="A24" s="112"/>
      <c r="B24" s="100"/>
      <c r="C24" s="107"/>
      <c r="D24" s="23" t="s">
        <v>306</v>
      </c>
      <c r="E24" s="6">
        <v>40000</v>
      </c>
      <c r="F24" s="76"/>
      <c r="G24" s="33">
        <f t="shared" si="1"/>
        <v>0</v>
      </c>
      <c r="H24" s="32">
        <f t="shared" si="0"/>
        <v>0</v>
      </c>
    </row>
    <row r="25" spans="1:8" ht="18.75" customHeight="1">
      <c r="A25" s="112"/>
      <c r="B25" s="100"/>
      <c r="C25" s="97" t="s">
        <v>41</v>
      </c>
      <c r="D25" s="24" t="s">
        <v>42</v>
      </c>
      <c r="E25" s="25">
        <f>E26</f>
        <v>12000</v>
      </c>
      <c r="F25" s="25">
        <f>F26</f>
        <v>0</v>
      </c>
      <c r="G25" s="33">
        <f t="shared" si="1"/>
        <v>0</v>
      </c>
      <c r="H25" s="32">
        <f t="shared" si="0"/>
        <v>0</v>
      </c>
    </row>
    <row r="26" spans="1:8" ht="15" customHeight="1">
      <c r="A26" s="112"/>
      <c r="B26" s="108"/>
      <c r="C26" s="108"/>
      <c r="D26" s="4" t="s">
        <v>333</v>
      </c>
      <c r="E26" s="6">
        <v>12000</v>
      </c>
      <c r="F26" s="76"/>
      <c r="G26" s="33">
        <f t="shared" si="1"/>
        <v>0</v>
      </c>
      <c r="H26" s="32">
        <f t="shared" si="0"/>
        <v>0</v>
      </c>
    </row>
    <row r="27" spans="1:8" ht="12.75">
      <c r="A27" s="112"/>
      <c r="B27" s="110" t="s">
        <v>6</v>
      </c>
      <c r="C27" s="3"/>
      <c r="D27" s="3" t="s">
        <v>7</v>
      </c>
      <c r="E27" s="5">
        <f>E28</f>
        <v>20000</v>
      </c>
      <c r="F27" s="5">
        <f>F28</f>
        <v>25000</v>
      </c>
      <c r="G27" s="37">
        <f t="shared" si="1"/>
        <v>125</v>
      </c>
      <c r="H27" s="62">
        <f t="shared" si="0"/>
        <v>0.08419708541213693</v>
      </c>
    </row>
    <row r="28" spans="1:8" ht="25.5" customHeight="1">
      <c r="A28" s="112"/>
      <c r="B28" s="117"/>
      <c r="C28" s="4" t="s">
        <v>86</v>
      </c>
      <c r="D28" s="4" t="s">
        <v>87</v>
      </c>
      <c r="E28" s="6">
        <v>20000</v>
      </c>
      <c r="F28" s="76">
        <v>25000</v>
      </c>
      <c r="G28" s="33">
        <f t="shared" si="1"/>
        <v>125</v>
      </c>
      <c r="H28" s="32">
        <f t="shared" si="0"/>
        <v>0.08419708541213693</v>
      </c>
    </row>
    <row r="29" spans="1:9" ht="12.75">
      <c r="A29" s="112"/>
      <c r="B29" s="101" t="s">
        <v>8</v>
      </c>
      <c r="C29" s="3"/>
      <c r="D29" s="3" t="s">
        <v>9</v>
      </c>
      <c r="E29" s="5">
        <f>E30+E31+E32+E33+E34+E35+E36</f>
        <v>503270.50000000006</v>
      </c>
      <c r="F29" s="5">
        <f>F30+F31+F32+F33+F34+F35+F36</f>
        <v>0</v>
      </c>
      <c r="G29" s="37">
        <f t="shared" si="1"/>
        <v>0</v>
      </c>
      <c r="H29" s="62">
        <f t="shared" si="0"/>
        <v>0</v>
      </c>
      <c r="I29" s="13"/>
    </row>
    <row r="30" spans="1:8" ht="12" customHeight="1">
      <c r="A30" s="112"/>
      <c r="B30" s="113"/>
      <c r="C30" s="4">
        <v>4110</v>
      </c>
      <c r="D30" s="4" t="s">
        <v>88</v>
      </c>
      <c r="E30" s="6">
        <v>986.23</v>
      </c>
      <c r="F30" s="76"/>
      <c r="G30" s="33">
        <f t="shared" si="1"/>
        <v>0</v>
      </c>
      <c r="H30" s="32">
        <f t="shared" si="0"/>
        <v>0</v>
      </c>
    </row>
    <row r="31" spans="1:8" ht="12.75">
      <c r="A31" s="112"/>
      <c r="B31" s="113"/>
      <c r="C31" s="4">
        <v>4120</v>
      </c>
      <c r="D31" s="4" t="s">
        <v>89</v>
      </c>
      <c r="E31" s="6">
        <v>159.07</v>
      </c>
      <c r="F31" s="76"/>
      <c r="G31" s="33">
        <f t="shared" si="1"/>
        <v>0</v>
      </c>
      <c r="H31" s="32">
        <f t="shared" si="0"/>
        <v>0</v>
      </c>
    </row>
    <row r="32" spans="1:8" ht="16.5" customHeight="1">
      <c r="A32" s="112"/>
      <c r="B32" s="113"/>
      <c r="C32" s="4">
        <v>4170</v>
      </c>
      <c r="D32" s="4" t="s">
        <v>90</v>
      </c>
      <c r="E32" s="6">
        <v>6492.65</v>
      </c>
      <c r="F32" s="76"/>
      <c r="G32" s="33">
        <f t="shared" si="1"/>
        <v>0</v>
      </c>
      <c r="H32" s="32">
        <f t="shared" si="0"/>
        <v>0</v>
      </c>
    </row>
    <row r="33" spans="1:8" ht="14.25" customHeight="1">
      <c r="A33" s="112"/>
      <c r="B33" s="113"/>
      <c r="C33" s="4">
        <v>4210</v>
      </c>
      <c r="D33" s="4" t="s">
        <v>78</v>
      </c>
      <c r="E33" s="6">
        <v>2154.7</v>
      </c>
      <c r="F33" s="76"/>
      <c r="G33" s="33">
        <f t="shared" si="1"/>
        <v>0</v>
      </c>
      <c r="H33" s="32">
        <f t="shared" si="0"/>
        <v>0</v>
      </c>
    </row>
    <row r="34" spans="1:8" ht="12.75">
      <c r="A34" s="112"/>
      <c r="B34" s="113"/>
      <c r="C34" s="4">
        <v>4260</v>
      </c>
      <c r="D34" s="4" t="s">
        <v>79</v>
      </c>
      <c r="E34" s="6">
        <v>60</v>
      </c>
      <c r="F34" s="76"/>
      <c r="G34" s="33">
        <f t="shared" si="1"/>
        <v>0</v>
      </c>
      <c r="H34" s="32">
        <f t="shared" si="0"/>
        <v>0</v>
      </c>
    </row>
    <row r="35" spans="1:8" ht="12.75">
      <c r="A35" s="112"/>
      <c r="B35" s="113"/>
      <c r="C35" s="4">
        <v>4430</v>
      </c>
      <c r="D35" s="4" t="s">
        <v>92</v>
      </c>
      <c r="E35" s="6">
        <v>493402.45</v>
      </c>
      <c r="F35" s="76"/>
      <c r="G35" s="33">
        <f t="shared" si="1"/>
        <v>0</v>
      </c>
      <c r="H35" s="32">
        <f t="shared" si="0"/>
        <v>0</v>
      </c>
    </row>
    <row r="36" spans="1:8" ht="30" customHeight="1">
      <c r="A36" s="123"/>
      <c r="B36" s="123"/>
      <c r="C36" s="4">
        <v>4740</v>
      </c>
      <c r="D36" s="4" t="s">
        <v>268</v>
      </c>
      <c r="E36" s="6">
        <v>15.4</v>
      </c>
      <c r="F36" s="76"/>
      <c r="G36" s="33">
        <f t="shared" si="1"/>
        <v>0</v>
      </c>
      <c r="H36" s="32">
        <f aca="true" t="shared" si="2" ref="H36:H67">(F36/$F$856)*100</f>
        <v>0</v>
      </c>
    </row>
    <row r="37" spans="1:8" ht="16.5" customHeight="1">
      <c r="A37" s="125" t="s">
        <v>43</v>
      </c>
      <c r="B37" s="31"/>
      <c r="C37" s="4"/>
      <c r="D37" s="3" t="s">
        <v>10</v>
      </c>
      <c r="E37" s="5">
        <f>E50+E65+E44</f>
        <v>3160074.13</v>
      </c>
      <c r="F37" s="5">
        <f>F50+F65+F44</f>
        <v>2268833</v>
      </c>
      <c r="G37" s="37">
        <f t="shared" si="1"/>
        <v>71.79682838642776</v>
      </c>
      <c r="H37" s="62">
        <f t="shared" si="2"/>
        <v>7.641165035474994</v>
      </c>
    </row>
    <row r="38" spans="1:8" ht="12.75">
      <c r="A38" s="126"/>
      <c r="B38" s="31"/>
      <c r="C38" s="4"/>
      <c r="D38" s="8" t="s">
        <v>249</v>
      </c>
      <c r="E38" s="6">
        <f>E45+E51+E67</f>
        <v>633843.13</v>
      </c>
      <c r="F38" s="6">
        <f>F45+F51+F67</f>
        <v>463805</v>
      </c>
      <c r="G38" s="33">
        <f t="shared" si="1"/>
        <v>73.1734680156587</v>
      </c>
      <c r="H38" s="32">
        <f t="shared" si="2"/>
        <v>1.5620411679830466</v>
      </c>
    </row>
    <row r="39" spans="1:8" ht="12.75">
      <c r="A39" s="126"/>
      <c r="B39" s="31"/>
      <c r="C39" s="4"/>
      <c r="D39" s="8" t="s">
        <v>250</v>
      </c>
      <c r="E39" s="6">
        <f>E46+E52+E66</f>
        <v>2526231</v>
      </c>
      <c r="F39" s="6">
        <f>F46+F52+F66</f>
        <v>1805028</v>
      </c>
      <c r="G39" s="33">
        <f t="shared" si="1"/>
        <v>71.4514230883874</v>
      </c>
      <c r="H39" s="32">
        <f t="shared" si="2"/>
        <v>6.079123867491947</v>
      </c>
    </row>
    <row r="40" spans="1:8" ht="12.75" customHeight="1">
      <c r="A40" s="126"/>
      <c r="B40" s="31"/>
      <c r="C40" s="4"/>
      <c r="D40" s="8" t="s">
        <v>256</v>
      </c>
      <c r="E40" s="6"/>
      <c r="F40" s="39"/>
      <c r="G40" s="33"/>
      <c r="H40" s="32">
        <f t="shared" si="2"/>
        <v>0</v>
      </c>
    </row>
    <row r="41" spans="1:8" ht="12.75" customHeight="1">
      <c r="A41" s="126"/>
      <c r="B41" s="40"/>
      <c r="C41" s="4"/>
      <c r="D41" s="23" t="s">
        <v>347</v>
      </c>
      <c r="E41" s="27">
        <f>SUM(E38:E40)</f>
        <v>3160074.13</v>
      </c>
      <c r="F41" s="27">
        <f>SUM(F38:F40)</f>
        <v>2268833</v>
      </c>
      <c r="G41" s="33">
        <f t="shared" si="1"/>
        <v>71.79682838642776</v>
      </c>
      <c r="H41" s="32">
        <f t="shared" si="2"/>
        <v>7.641165035474994</v>
      </c>
    </row>
    <row r="42" spans="1:8" ht="12.75" customHeight="1">
      <c r="A42" s="126"/>
      <c r="B42" s="40"/>
      <c r="C42" s="4"/>
      <c r="D42" s="8" t="s">
        <v>288</v>
      </c>
      <c r="E42" s="6"/>
      <c r="F42" s="39"/>
      <c r="G42" s="33"/>
      <c r="H42" s="32">
        <f t="shared" si="2"/>
        <v>0</v>
      </c>
    </row>
    <row r="43" spans="1:8" ht="12.75" customHeight="1">
      <c r="A43" s="126"/>
      <c r="B43" s="40"/>
      <c r="C43" s="4"/>
      <c r="D43" s="8" t="s">
        <v>284</v>
      </c>
      <c r="E43" s="6"/>
      <c r="F43" s="39"/>
      <c r="G43" s="33"/>
      <c r="H43" s="32">
        <f t="shared" si="2"/>
        <v>0</v>
      </c>
    </row>
    <row r="44" spans="1:8" s="13" customFormat="1" ht="12.75">
      <c r="A44" s="126"/>
      <c r="B44" s="111">
        <v>60013</v>
      </c>
      <c r="C44" s="3"/>
      <c r="D44" s="41" t="s">
        <v>265</v>
      </c>
      <c r="E44" s="5">
        <f>E47+E45</f>
        <v>718343.13</v>
      </c>
      <c r="F44" s="5">
        <f>F47+F45</f>
        <v>0</v>
      </c>
      <c r="G44" s="37">
        <f t="shared" si="1"/>
        <v>0</v>
      </c>
      <c r="H44" s="62">
        <f t="shared" si="2"/>
        <v>0</v>
      </c>
    </row>
    <row r="45" spans="1:8" s="85" customFormat="1" ht="12.75">
      <c r="A45" s="126"/>
      <c r="B45" s="114"/>
      <c r="C45" s="4">
        <v>4520</v>
      </c>
      <c r="D45" s="8" t="s">
        <v>382</v>
      </c>
      <c r="E45" s="6">
        <v>8343.13</v>
      </c>
      <c r="F45" s="39"/>
      <c r="G45" s="33">
        <f t="shared" si="1"/>
        <v>0</v>
      </c>
      <c r="H45" s="32">
        <f t="shared" si="2"/>
        <v>0</v>
      </c>
    </row>
    <row r="46" spans="1:8" s="85" customFormat="1" ht="22.5">
      <c r="A46" s="126"/>
      <c r="B46" s="114"/>
      <c r="C46" s="24">
        <v>6050</v>
      </c>
      <c r="D46" s="43" t="s">
        <v>309</v>
      </c>
      <c r="E46" s="25">
        <f>E47</f>
        <v>710000</v>
      </c>
      <c r="F46" s="25">
        <f>F47</f>
        <v>0</v>
      </c>
      <c r="G46" s="33">
        <f t="shared" si="1"/>
        <v>0</v>
      </c>
      <c r="H46" s="32">
        <f t="shared" si="2"/>
        <v>0</v>
      </c>
    </row>
    <row r="47" spans="1:8" ht="19.5" customHeight="1">
      <c r="A47" s="126"/>
      <c r="B47" s="114"/>
      <c r="C47" s="4"/>
      <c r="D47" s="24" t="s">
        <v>308</v>
      </c>
      <c r="E47" s="25">
        <f>E48+E49</f>
        <v>710000</v>
      </c>
      <c r="F47" s="25">
        <f>F48+F49</f>
        <v>0</v>
      </c>
      <c r="G47" s="33">
        <f t="shared" si="1"/>
        <v>0</v>
      </c>
      <c r="H47" s="32">
        <f t="shared" si="2"/>
        <v>0</v>
      </c>
    </row>
    <row r="48" spans="1:8" ht="14.25" customHeight="1">
      <c r="A48" s="126"/>
      <c r="B48" s="114"/>
      <c r="C48" s="4"/>
      <c r="D48" s="23" t="s">
        <v>310</v>
      </c>
      <c r="E48" s="26">
        <v>535000</v>
      </c>
      <c r="F48" s="78"/>
      <c r="G48" s="33">
        <f t="shared" si="1"/>
        <v>0</v>
      </c>
      <c r="H48" s="32">
        <f t="shared" si="2"/>
        <v>0</v>
      </c>
    </row>
    <row r="49" spans="1:8" ht="12.75" customHeight="1">
      <c r="A49" s="126"/>
      <c r="B49" s="114"/>
      <c r="C49" s="4"/>
      <c r="D49" s="23" t="s">
        <v>311</v>
      </c>
      <c r="E49" s="26">
        <v>175000</v>
      </c>
      <c r="F49" s="78"/>
      <c r="G49" s="33">
        <f t="shared" si="1"/>
        <v>0</v>
      </c>
      <c r="H49" s="32">
        <f t="shared" si="2"/>
        <v>0</v>
      </c>
    </row>
    <row r="50" spans="1:8" ht="29.25" customHeight="1">
      <c r="A50" s="112"/>
      <c r="B50" s="3">
        <v>60014</v>
      </c>
      <c r="C50" s="3"/>
      <c r="D50" s="3" t="s">
        <v>243</v>
      </c>
      <c r="E50" s="5">
        <f>E54+E55+E56+E57+E58+E59+E60+E62+E61+E63+E64</f>
        <v>124787</v>
      </c>
      <c r="F50" s="5">
        <f>F54+F55+F56+F57+F58+F59+F60+F62+F61+F63+F64</f>
        <v>110000</v>
      </c>
      <c r="G50" s="37">
        <f t="shared" si="1"/>
        <v>88.15020795435422</v>
      </c>
      <c r="H50" s="62">
        <f t="shared" si="2"/>
        <v>0.37046717581340244</v>
      </c>
    </row>
    <row r="51" spans="1:8" ht="12.75">
      <c r="A51" s="112"/>
      <c r="B51" s="3"/>
      <c r="C51" s="3"/>
      <c r="D51" s="3" t="s">
        <v>300</v>
      </c>
      <c r="E51" s="5">
        <f>E54+E55+E56+E57+E58+E59+E60+E61+E62+E63+E64</f>
        <v>124787</v>
      </c>
      <c r="F51" s="5">
        <f>F54+F55+F56+F57+F58+F59+F60+F61+F62+F63+F64</f>
        <v>110000</v>
      </c>
      <c r="G51" s="33">
        <f t="shared" si="1"/>
        <v>88.15020795435422</v>
      </c>
      <c r="H51" s="32">
        <f t="shared" si="2"/>
        <v>0.37046717581340244</v>
      </c>
    </row>
    <row r="52" spans="1:8" ht="12.75">
      <c r="A52" s="112"/>
      <c r="B52" s="3"/>
      <c r="C52" s="3"/>
      <c r="D52" s="3" t="s">
        <v>250</v>
      </c>
      <c r="E52" s="5"/>
      <c r="F52" s="5"/>
      <c r="G52" s="33"/>
      <c r="H52" s="32">
        <f t="shared" si="2"/>
        <v>0</v>
      </c>
    </row>
    <row r="53" spans="1:8" ht="12.75">
      <c r="A53" s="112"/>
      <c r="B53" s="3"/>
      <c r="C53" s="3"/>
      <c r="D53" s="3" t="s">
        <v>354</v>
      </c>
      <c r="E53" s="5"/>
      <c r="F53" s="42"/>
      <c r="G53" s="33"/>
      <c r="H53" s="32">
        <f t="shared" si="2"/>
        <v>0</v>
      </c>
    </row>
    <row r="54" spans="1:8" ht="15.75" customHeight="1">
      <c r="A54" s="112"/>
      <c r="B54" s="117"/>
      <c r="C54" s="4">
        <v>4010</v>
      </c>
      <c r="D54" s="4" t="s">
        <v>93</v>
      </c>
      <c r="E54" s="6">
        <v>500</v>
      </c>
      <c r="F54" s="39"/>
      <c r="G54" s="33">
        <f t="shared" si="1"/>
        <v>0</v>
      </c>
      <c r="H54" s="32">
        <f t="shared" si="2"/>
        <v>0</v>
      </c>
    </row>
    <row r="55" spans="1:8" ht="15" customHeight="1">
      <c r="A55" s="112"/>
      <c r="B55" s="117"/>
      <c r="C55" s="4">
        <v>4040</v>
      </c>
      <c r="D55" s="4" t="s">
        <v>94</v>
      </c>
      <c r="E55" s="6">
        <v>200</v>
      </c>
      <c r="F55" s="39"/>
      <c r="G55" s="33">
        <f t="shared" si="1"/>
        <v>0</v>
      </c>
      <c r="H55" s="32">
        <f t="shared" si="2"/>
        <v>0</v>
      </c>
    </row>
    <row r="56" spans="1:8" ht="14.25" customHeight="1">
      <c r="A56" s="112"/>
      <c r="B56" s="117"/>
      <c r="C56" s="4">
        <v>4110</v>
      </c>
      <c r="D56" s="4" t="s">
        <v>95</v>
      </c>
      <c r="E56" s="6">
        <v>207</v>
      </c>
      <c r="F56" s="39"/>
      <c r="G56" s="33">
        <f t="shared" si="1"/>
        <v>0</v>
      </c>
      <c r="H56" s="32">
        <f t="shared" si="2"/>
        <v>0</v>
      </c>
    </row>
    <row r="57" spans="1:8" ht="12.75">
      <c r="A57" s="112"/>
      <c r="B57" s="117"/>
      <c r="C57" s="4">
        <v>4120</v>
      </c>
      <c r="D57" s="4" t="s">
        <v>96</v>
      </c>
      <c r="E57" s="6">
        <v>30</v>
      </c>
      <c r="F57" s="39"/>
      <c r="G57" s="33">
        <f t="shared" si="1"/>
        <v>0</v>
      </c>
      <c r="H57" s="32">
        <f t="shared" si="2"/>
        <v>0</v>
      </c>
    </row>
    <row r="58" spans="1:8" ht="12.75">
      <c r="A58" s="112"/>
      <c r="B58" s="117"/>
      <c r="C58" s="4">
        <v>4170</v>
      </c>
      <c r="D58" s="4" t="s">
        <v>97</v>
      </c>
      <c r="E58" s="6">
        <v>2500</v>
      </c>
      <c r="F58" s="39"/>
      <c r="G58" s="33">
        <f t="shared" si="1"/>
        <v>0</v>
      </c>
      <c r="H58" s="32">
        <f t="shared" si="2"/>
        <v>0</v>
      </c>
    </row>
    <row r="59" spans="1:8" ht="12.75">
      <c r="A59" s="112"/>
      <c r="B59" s="117"/>
      <c r="C59" s="4">
        <v>4210</v>
      </c>
      <c r="D59" s="4" t="s">
        <v>98</v>
      </c>
      <c r="E59" s="6">
        <v>2800</v>
      </c>
      <c r="F59" s="39">
        <v>10000</v>
      </c>
      <c r="G59" s="33">
        <f t="shared" si="1"/>
        <v>357.14285714285717</v>
      </c>
      <c r="H59" s="32">
        <f t="shared" si="2"/>
        <v>0.033678834164854766</v>
      </c>
    </row>
    <row r="60" spans="1:8" ht="14.25" customHeight="1">
      <c r="A60" s="112"/>
      <c r="B60" s="117"/>
      <c r="C60" s="4">
        <v>4270</v>
      </c>
      <c r="D60" s="4" t="s">
        <v>81</v>
      </c>
      <c r="E60" s="6">
        <v>45720</v>
      </c>
      <c r="F60" s="39">
        <v>25000</v>
      </c>
      <c r="G60" s="33">
        <f t="shared" si="1"/>
        <v>54.68066491688539</v>
      </c>
      <c r="H60" s="32">
        <f t="shared" si="2"/>
        <v>0.08419708541213693</v>
      </c>
    </row>
    <row r="61" spans="1:8" ht="14.25" customHeight="1">
      <c r="A61" s="112"/>
      <c r="B61" s="117"/>
      <c r="C61" s="4">
        <v>4280</v>
      </c>
      <c r="D61" s="4" t="s">
        <v>99</v>
      </c>
      <c r="E61" s="6">
        <v>100</v>
      </c>
      <c r="F61" s="39"/>
      <c r="G61" s="33">
        <f t="shared" si="1"/>
        <v>0</v>
      </c>
      <c r="H61" s="32">
        <f t="shared" si="2"/>
        <v>0</v>
      </c>
    </row>
    <row r="62" spans="1:8" ht="12.75">
      <c r="A62" s="112"/>
      <c r="B62" s="117"/>
      <c r="C62" s="4" t="s">
        <v>82</v>
      </c>
      <c r="D62" s="4" t="s">
        <v>91</v>
      </c>
      <c r="E62" s="6">
        <v>66800</v>
      </c>
      <c r="F62" s="39">
        <v>75000</v>
      </c>
      <c r="G62" s="33">
        <f t="shared" si="1"/>
        <v>112.27544910179641</v>
      </c>
      <c r="H62" s="32">
        <f t="shared" si="2"/>
        <v>0.25259125623641077</v>
      </c>
    </row>
    <row r="63" spans="1:8" ht="11.25" customHeight="1">
      <c r="A63" s="112"/>
      <c r="B63" s="117"/>
      <c r="C63" s="4">
        <v>4440</v>
      </c>
      <c r="D63" s="4" t="s">
        <v>383</v>
      </c>
      <c r="E63" s="6">
        <v>50</v>
      </c>
      <c r="F63" s="39"/>
      <c r="G63" s="33">
        <f aca="true" t="shared" si="3" ref="G63:G114">(F63/E63)*100</f>
        <v>0</v>
      </c>
      <c r="H63" s="32">
        <f t="shared" si="2"/>
        <v>0</v>
      </c>
    </row>
    <row r="64" spans="1:8" ht="12.75">
      <c r="A64" s="112"/>
      <c r="B64" s="117"/>
      <c r="C64" s="4">
        <v>4520</v>
      </c>
      <c r="D64" s="8" t="s">
        <v>382</v>
      </c>
      <c r="E64" s="6">
        <v>5880</v>
      </c>
      <c r="F64" s="39"/>
      <c r="G64" s="33">
        <f t="shared" si="3"/>
        <v>0</v>
      </c>
      <c r="H64" s="32">
        <f t="shared" si="2"/>
        <v>0</v>
      </c>
    </row>
    <row r="65" spans="1:8" ht="12.75">
      <c r="A65" s="112"/>
      <c r="B65" s="101" t="s">
        <v>44</v>
      </c>
      <c r="C65" s="3"/>
      <c r="D65" s="3" t="s">
        <v>11</v>
      </c>
      <c r="E65" s="5">
        <f>E71+E72+E73+E74+E75+E77+E78+E81+E85+E89+E90+E84+E101+E103+E76+E92+E88+E91+E105</f>
        <v>2316944</v>
      </c>
      <c r="F65" s="5">
        <f>F71+F72+F73+F74+F75+F77+F78+F81+F85+F89+F90+F84+F101+F103+F76+F92+F88+F91+F105</f>
        <v>2158833</v>
      </c>
      <c r="G65" s="37">
        <f t="shared" si="3"/>
        <v>93.17588167862495</v>
      </c>
      <c r="H65" s="62">
        <f t="shared" si="2"/>
        <v>7.270697859661592</v>
      </c>
    </row>
    <row r="66" spans="1:8" ht="12.75">
      <c r="A66" s="112"/>
      <c r="B66" s="109"/>
      <c r="C66" s="3"/>
      <c r="D66" s="48" t="s">
        <v>336</v>
      </c>
      <c r="E66" s="5">
        <f>E105+E103+E101+E92</f>
        <v>1816231</v>
      </c>
      <c r="F66" s="5">
        <f>F105+F103+F101+F92</f>
        <v>1805028</v>
      </c>
      <c r="G66" s="37">
        <f t="shared" si="3"/>
        <v>99.38317317565883</v>
      </c>
      <c r="H66" s="62">
        <f t="shared" si="2"/>
        <v>6.079123867491947</v>
      </c>
    </row>
    <row r="67" spans="1:8" ht="12.75">
      <c r="A67" s="112"/>
      <c r="B67" s="109"/>
      <c r="C67" s="3"/>
      <c r="D67" s="3" t="s">
        <v>337</v>
      </c>
      <c r="E67" s="5">
        <f>E71+E72+E73+E74+E75+E76+E77+E78+E81+E84+E85+E88+E89+E90+E91</f>
        <v>500713</v>
      </c>
      <c r="F67" s="5">
        <f>F71+F72+F73+F74+F75+F76+F77+F78+F81+F84+F85+F88+F89+F90+F91</f>
        <v>353805</v>
      </c>
      <c r="G67" s="37">
        <f t="shared" si="3"/>
        <v>70.66023849989914</v>
      </c>
      <c r="H67" s="62">
        <f t="shared" si="2"/>
        <v>1.1915739921696442</v>
      </c>
    </row>
    <row r="68" spans="1:8" ht="12.75">
      <c r="A68" s="112"/>
      <c r="B68" s="109"/>
      <c r="C68" s="3"/>
      <c r="D68" s="3" t="s">
        <v>407</v>
      </c>
      <c r="E68" s="5">
        <f>SUM(E66:E67)</f>
        <v>2316944</v>
      </c>
      <c r="F68" s="5">
        <f>SUM(F66:F67)</f>
        <v>2158833</v>
      </c>
      <c r="G68" s="37">
        <f t="shared" si="3"/>
        <v>93.17588167862495</v>
      </c>
      <c r="H68" s="62">
        <f aca="true" t="shared" si="4" ref="H68:H98">(F68/$F$856)*100</f>
        <v>7.270697859661592</v>
      </c>
    </row>
    <row r="69" spans="1:8" ht="12.75">
      <c r="A69" s="112"/>
      <c r="B69" s="109"/>
      <c r="C69" s="3"/>
      <c r="D69" s="3" t="s">
        <v>308</v>
      </c>
      <c r="E69" s="5">
        <f>E80+E83+E87+E92+E101+E103+E105+E90+E91</f>
        <v>2019847</v>
      </c>
      <c r="F69" s="5">
        <f>F80+F83+F87+F92+F101+F103+F105+F90+F91</f>
        <v>2046628</v>
      </c>
      <c r="G69" s="37">
        <f t="shared" si="3"/>
        <v>101.32589250571948</v>
      </c>
      <c r="H69" s="62">
        <f t="shared" si="4"/>
        <v>6.892804500914838</v>
      </c>
    </row>
    <row r="70" spans="1:8" ht="12.75">
      <c r="A70" s="112"/>
      <c r="B70" s="109"/>
      <c r="C70" s="3"/>
      <c r="D70" s="3" t="s">
        <v>284</v>
      </c>
      <c r="E70" s="5">
        <f>E71+E72+E73+E74+E75+E76+E77+E79+E82+E84+E86+E88+E89</f>
        <v>297097</v>
      </c>
      <c r="F70" s="5">
        <f>F71+F72+F73+F74+F75+F76+F77+F79+F82+F84+F86+F88+F89</f>
        <v>112205</v>
      </c>
      <c r="G70" s="37">
        <f t="shared" si="3"/>
        <v>37.76712656135875</v>
      </c>
      <c r="H70" s="62">
        <f t="shared" si="4"/>
        <v>0.37789335874675295</v>
      </c>
    </row>
    <row r="71" spans="1:8" ht="21" customHeight="1">
      <c r="A71" s="112"/>
      <c r="B71" s="100"/>
      <c r="C71" s="4" t="s">
        <v>100</v>
      </c>
      <c r="D71" s="4" t="s">
        <v>101</v>
      </c>
      <c r="E71" s="6">
        <v>6100</v>
      </c>
      <c r="F71" s="39">
        <v>2500</v>
      </c>
      <c r="G71" s="33">
        <f t="shared" si="3"/>
        <v>40.98360655737705</v>
      </c>
      <c r="H71" s="32">
        <f t="shared" si="4"/>
        <v>0.008419708541213692</v>
      </c>
    </row>
    <row r="72" spans="1:8" ht="13.5" customHeight="1">
      <c r="A72" s="112"/>
      <c r="B72" s="100"/>
      <c r="C72" s="4" t="s">
        <v>102</v>
      </c>
      <c r="D72" s="4" t="s">
        <v>103</v>
      </c>
      <c r="E72" s="6">
        <v>108786</v>
      </c>
      <c r="F72" s="39">
        <v>25000</v>
      </c>
      <c r="G72" s="33">
        <f t="shared" si="3"/>
        <v>22.980898277351866</v>
      </c>
      <c r="H72" s="32">
        <f t="shared" si="4"/>
        <v>0.08419708541213693</v>
      </c>
    </row>
    <row r="73" spans="1:8" ht="16.5" customHeight="1">
      <c r="A73" s="112"/>
      <c r="B73" s="100"/>
      <c r="C73" s="22" t="s">
        <v>104</v>
      </c>
      <c r="D73" s="4" t="s">
        <v>287</v>
      </c>
      <c r="E73" s="6">
        <v>25324</v>
      </c>
      <c r="F73" s="39">
        <v>9950</v>
      </c>
      <c r="G73" s="33">
        <f t="shared" si="3"/>
        <v>39.29079134417943</v>
      </c>
      <c r="H73" s="32">
        <f t="shared" si="4"/>
        <v>0.0335104399940305</v>
      </c>
    </row>
    <row r="74" spans="1:8" ht="12" customHeight="1">
      <c r="A74" s="112"/>
      <c r="B74" s="100"/>
      <c r="C74" s="4" t="s">
        <v>106</v>
      </c>
      <c r="D74" s="4" t="s">
        <v>88</v>
      </c>
      <c r="E74" s="6">
        <v>21770</v>
      </c>
      <c r="F74" s="39">
        <v>6800</v>
      </c>
      <c r="G74" s="33">
        <f t="shared" si="3"/>
        <v>31.23564538355535</v>
      </c>
      <c r="H74" s="32">
        <f t="shared" si="4"/>
        <v>0.022901607232101242</v>
      </c>
    </row>
    <row r="75" spans="1:8" ht="12.75">
      <c r="A75" s="112"/>
      <c r="B75" s="100"/>
      <c r="C75" s="4" t="s">
        <v>107</v>
      </c>
      <c r="D75" s="4" t="s">
        <v>89</v>
      </c>
      <c r="E75" s="6">
        <v>3273</v>
      </c>
      <c r="F75" s="39">
        <v>855</v>
      </c>
      <c r="G75" s="33">
        <f t="shared" si="3"/>
        <v>26.12282309807516</v>
      </c>
      <c r="H75" s="32">
        <f t="shared" si="4"/>
        <v>0.0028795403210950827</v>
      </c>
    </row>
    <row r="76" spans="1:8" ht="12.75">
      <c r="A76" s="112"/>
      <c r="B76" s="100"/>
      <c r="C76" s="4">
        <v>4140</v>
      </c>
      <c r="D76" s="4" t="s">
        <v>284</v>
      </c>
      <c r="E76" s="6">
        <v>2000</v>
      </c>
      <c r="F76" s="39">
        <v>1000</v>
      </c>
      <c r="G76" s="33">
        <f t="shared" si="3"/>
        <v>50</v>
      </c>
      <c r="H76" s="32">
        <f t="shared" si="4"/>
        <v>0.003367883416485477</v>
      </c>
    </row>
    <row r="77" spans="1:8" ht="12.75">
      <c r="A77" s="112"/>
      <c r="B77" s="100"/>
      <c r="C77" s="4" t="s">
        <v>108</v>
      </c>
      <c r="D77" s="4" t="s">
        <v>90</v>
      </c>
      <c r="E77" s="6">
        <v>17600</v>
      </c>
      <c r="F77" s="39">
        <v>8800</v>
      </c>
      <c r="G77" s="33">
        <f t="shared" si="3"/>
        <v>50</v>
      </c>
      <c r="H77" s="32">
        <f t="shared" si="4"/>
        <v>0.029637374065072195</v>
      </c>
    </row>
    <row r="78" spans="1:8" ht="15.75" customHeight="1">
      <c r="A78" s="112"/>
      <c r="B78" s="100"/>
      <c r="C78" s="4" t="s">
        <v>109</v>
      </c>
      <c r="D78" s="4" t="s">
        <v>110</v>
      </c>
      <c r="E78" s="6">
        <f>E79+E80</f>
        <v>88444</v>
      </c>
      <c r="F78" s="39">
        <v>35000</v>
      </c>
      <c r="G78" s="33">
        <f t="shared" si="3"/>
        <v>39.57306318122202</v>
      </c>
      <c r="H78" s="32">
        <f t="shared" si="4"/>
        <v>0.11787591957699169</v>
      </c>
    </row>
    <row r="79" spans="1:8" ht="15.75" customHeight="1">
      <c r="A79" s="112"/>
      <c r="B79" s="100"/>
      <c r="C79" s="4"/>
      <c r="D79" s="4" t="s">
        <v>284</v>
      </c>
      <c r="E79" s="6">
        <v>88444</v>
      </c>
      <c r="F79" s="39">
        <v>25000</v>
      </c>
      <c r="G79" s="33">
        <f t="shared" si="3"/>
        <v>28.26647370087287</v>
      </c>
      <c r="H79" s="32">
        <f t="shared" si="4"/>
        <v>0.08419708541213693</v>
      </c>
    </row>
    <row r="80" spans="1:8" ht="15.75" customHeight="1">
      <c r="A80" s="112"/>
      <c r="B80" s="100"/>
      <c r="C80" s="4"/>
      <c r="D80" s="4" t="s">
        <v>308</v>
      </c>
      <c r="E80" s="6"/>
      <c r="F80" s="39">
        <v>10000</v>
      </c>
      <c r="G80" s="33"/>
      <c r="H80" s="32">
        <f t="shared" si="4"/>
        <v>0.033678834164854766</v>
      </c>
    </row>
    <row r="81" spans="1:8" ht="15.75" customHeight="1">
      <c r="A81" s="112"/>
      <c r="B81" s="100"/>
      <c r="C81" s="4" t="s">
        <v>80</v>
      </c>
      <c r="D81" s="4" t="s">
        <v>81</v>
      </c>
      <c r="E81" s="6">
        <f>E82+E83</f>
        <v>118700</v>
      </c>
      <c r="F81" s="6">
        <f>F82+F83</f>
        <v>102000</v>
      </c>
      <c r="G81" s="33">
        <f t="shared" si="3"/>
        <v>85.93091828138164</v>
      </c>
      <c r="H81" s="32">
        <f t="shared" si="4"/>
        <v>0.34352410848151865</v>
      </c>
    </row>
    <row r="82" spans="1:8" ht="15.75" customHeight="1">
      <c r="A82" s="112"/>
      <c r="B82" s="100"/>
      <c r="C82" s="4"/>
      <c r="D82" s="4" t="s">
        <v>284</v>
      </c>
      <c r="E82" s="6">
        <v>2000</v>
      </c>
      <c r="F82" s="39">
        <v>2000</v>
      </c>
      <c r="G82" s="33">
        <f t="shared" si="3"/>
        <v>100</v>
      </c>
      <c r="H82" s="32">
        <f t="shared" si="4"/>
        <v>0.006735766832970954</v>
      </c>
    </row>
    <row r="83" spans="1:8" ht="15.75" customHeight="1">
      <c r="A83" s="112"/>
      <c r="B83" s="100"/>
      <c r="C83" s="4"/>
      <c r="D83" s="4" t="s">
        <v>308</v>
      </c>
      <c r="E83" s="6">
        <v>116700</v>
      </c>
      <c r="F83" s="39">
        <v>100000</v>
      </c>
      <c r="G83" s="33">
        <f t="shared" si="3"/>
        <v>85.68980291345329</v>
      </c>
      <c r="H83" s="32">
        <f t="shared" si="4"/>
        <v>0.3367883416485477</v>
      </c>
    </row>
    <row r="84" spans="1:8" ht="12.75">
      <c r="A84" s="112"/>
      <c r="B84" s="100"/>
      <c r="C84" s="4">
        <v>4280</v>
      </c>
      <c r="D84" s="4" t="s">
        <v>286</v>
      </c>
      <c r="E84" s="6">
        <v>1500</v>
      </c>
      <c r="F84" s="39">
        <v>800</v>
      </c>
      <c r="G84" s="33">
        <f t="shared" si="3"/>
        <v>53.333333333333336</v>
      </c>
      <c r="H84" s="32">
        <f t="shared" si="4"/>
        <v>0.0026943067331883816</v>
      </c>
    </row>
    <row r="85" spans="1:8" ht="12.75">
      <c r="A85" s="112"/>
      <c r="B85" s="100"/>
      <c r="C85" s="4" t="s">
        <v>82</v>
      </c>
      <c r="D85" s="4" t="s">
        <v>91</v>
      </c>
      <c r="E85" s="6">
        <f>E86+E87</f>
        <v>85400</v>
      </c>
      <c r="F85" s="6">
        <f>F86+F87</f>
        <v>130000</v>
      </c>
      <c r="G85" s="33">
        <f t="shared" si="3"/>
        <v>152.2248243559719</v>
      </c>
      <c r="H85" s="32">
        <f t="shared" si="4"/>
        <v>0.437824844143112</v>
      </c>
    </row>
    <row r="86" spans="1:8" ht="12.75">
      <c r="A86" s="112"/>
      <c r="B86" s="100"/>
      <c r="C86" s="4"/>
      <c r="D86" s="4" t="s">
        <v>284</v>
      </c>
      <c r="E86" s="6">
        <v>500</v>
      </c>
      <c r="F86" s="39">
        <v>500</v>
      </c>
      <c r="G86" s="33">
        <f t="shared" si="3"/>
        <v>100</v>
      </c>
      <c r="H86" s="32">
        <f t="shared" si="4"/>
        <v>0.0016839417082427385</v>
      </c>
    </row>
    <row r="87" spans="1:8" ht="12.75">
      <c r="A87" s="112"/>
      <c r="B87" s="100"/>
      <c r="C87" s="4"/>
      <c r="D87" s="4" t="s">
        <v>308</v>
      </c>
      <c r="E87" s="6">
        <v>84900</v>
      </c>
      <c r="F87" s="39">
        <v>129500</v>
      </c>
      <c r="G87" s="33">
        <f t="shared" si="3"/>
        <v>152.5323910482921</v>
      </c>
      <c r="H87" s="32">
        <f t="shared" si="4"/>
        <v>0.43614090243486925</v>
      </c>
    </row>
    <row r="88" spans="1:8" ht="22.5">
      <c r="A88" s="112"/>
      <c r="B88" s="100"/>
      <c r="C88" s="4">
        <v>4400</v>
      </c>
      <c r="D88" s="4" t="s">
        <v>273</v>
      </c>
      <c r="E88" s="6"/>
      <c r="F88" s="39">
        <v>11000</v>
      </c>
      <c r="G88" s="33"/>
      <c r="H88" s="32">
        <f t="shared" si="4"/>
        <v>0.03704671758134025</v>
      </c>
    </row>
    <row r="89" spans="1:8" ht="22.5">
      <c r="A89" s="112"/>
      <c r="B89" s="100"/>
      <c r="C89" s="4">
        <v>4440</v>
      </c>
      <c r="D89" s="4" t="s">
        <v>285</v>
      </c>
      <c r="E89" s="6">
        <v>19800</v>
      </c>
      <c r="F89" s="39">
        <v>18000</v>
      </c>
      <c r="G89" s="33">
        <f t="shared" si="3"/>
        <v>90.9090909090909</v>
      </c>
      <c r="H89" s="32">
        <f t="shared" si="4"/>
        <v>0.06062190149673858</v>
      </c>
    </row>
    <row r="90" spans="1:8" ht="22.5">
      <c r="A90" s="112"/>
      <c r="B90" s="100"/>
      <c r="C90" s="4">
        <v>4520</v>
      </c>
      <c r="D90" s="4" t="s">
        <v>111</v>
      </c>
      <c r="E90" s="6">
        <v>1516</v>
      </c>
      <c r="F90" s="39">
        <v>1600</v>
      </c>
      <c r="G90" s="33">
        <f t="shared" si="3"/>
        <v>105.54089709762533</v>
      </c>
      <c r="H90" s="32">
        <f t="shared" si="4"/>
        <v>0.005388613466376763</v>
      </c>
    </row>
    <row r="91" spans="1:8" ht="22.5">
      <c r="A91" s="112"/>
      <c r="B91" s="100"/>
      <c r="C91" s="4">
        <v>4590</v>
      </c>
      <c r="D91" s="4" t="s">
        <v>290</v>
      </c>
      <c r="E91" s="6">
        <v>500</v>
      </c>
      <c r="F91" s="39">
        <v>500</v>
      </c>
      <c r="G91" s="33">
        <f t="shared" si="3"/>
        <v>100</v>
      </c>
      <c r="H91" s="32">
        <f t="shared" si="4"/>
        <v>0.0016839417082427385</v>
      </c>
    </row>
    <row r="92" spans="1:8" ht="27" customHeight="1">
      <c r="A92" s="112"/>
      <c r="B92" s="100"/>
      <c r="C92" s="132" t="s">
        <v>37</v>
      </c>
      <c r="D92" s="43" t="s">
        <v>312</v>
      </c>
      <c r="E92" s="25">
        <f>E93+E94+E95+E96+E97+E98+E99+E100</f>
        <v>1012965</v>
      </c>
      <c r="F92" s="25">
        <f>F93+F94+F95+F96+F97+F98+F99+F100</f>
        <v>1805028</v>
      </c>
      <c r="G92" s="33">
        <f t="shared" si="3"/>
        <v>178.1925337992922</v>
      </c>
      <c r="H92" s="32">
        <f t="shared" si="4"/>
        <v>6.079123867491947</v>
      </c>
    </row>
    <row r="93" spans="1:8" ht="13.5" customHeight="1">
      <c r="A93" s="112"/>
      <c r="B93" s="100"/>
      <c r="C93" s="133"/>
      <c r="D93" s="23" t="s">
        <v>365</v>
      </c>
      <c r="E93" s="27">
        <v>56500</v>
      </c>
      <c r="F93" s="77"/>
      <c r="G93" s="33">
        <f t="shared" si="3"/>
        <v>0</v>
      </c>
      <c r="H93" s="32">
        <f t="shared" si="4"/>
        <v>0</v>
      </c>
    </row>
    <row r="94" spans="1:8" ht="15" customHeight="1">
      <c r="A94" s="112"/>
      <c r="B94" s="100"/>
      <c r="C94" s="133"/>
      <c r="D94" s="65" t="s">
        <v>366</v>
      </c>
      <c r="E94" s="27">
        <v>577365</v>
      </c>
      <c r="F94" s="77"/>
      <c r="G94" s="33">
        <f t="shared" si="3"/>
        <v>0</v>
      </c>
      <c r="H94" s="32">
        <f t="shared" si="4"/>
        <v>0</v>
      </c>
    </row>
    <row r="95" spans="1:8" ht="16.5" customHeight="1">
      <c r="A95" s="112"/>
      <c r="B95" s="100"/>
      <c r="C95" s="133"/>
      <c r="D95" s="23" t="s">
        <v>313</v>
      </c>
      <c r="E95" s="27">
        <v>233000</v>
      </c>
      <c r="F95" s="77"/>
      <c r="G95" s="33">
        <f t="shared" si="3"/>
        <v>0</v>
      </c>
      <c r="H95" s="32">
        <f t="shared" si="4"/>
        <v>0</v>
      </c>
    </row>
    <row r="96" spans="1:8" ht="15" customHeight="1">
      <c r="A96" s="112"/>
      <c r="B96" s="100"/>
      <c r="C96" s="133"/>
      <c r="D96" s="66" t="s">
        <v>367</v>
      </c>
      <c r="E96" s="27">
        <v>61000</v>
      </c>
      <c r="F96" s="77"/>
      <c r="G96" s="33">
        <f t="shared" si="3"/>
        <v>0</v>
      </c>
      <c r="H96" s="32">
        <f t="shared" si="4"/>
        <v>0</v>
      </c>
    </row>
    <row r="97" spans="1:8" ht="13.5" customHeight="1">
      <c r="A97" s="112"/>
      <c r="B97" s="100"/>
      <c r="C97" s="133"/>
      <c r="D97" s="66" t="s">
        <v>368</v>
      </c>
      <c r="E97" s="27">
        <v>5000</v>
      </c>
      <c r="F97" s="77"/>
      <c r="G97" s="33">
        <f t="shared" si="3"/>
        <v>0</v>
      </c>
      <c r="H97" s="32">
        <f t="shared" si="4"/>
        <v>0</v>
      </c>
    </row>
    <row r="98" spans="1:8" ht="13.5" customHeight="1">
      <c r="A98" s="112"/>
      <c r="B98" s="100"/>
      <c r="C98" s="133"/>
      <c r="D98" s="66" t="s">
        <v>369</v>
      </c>
      <c r="E98" s="27">
        <v>100</v>
      </c>
      <c r="F98" s="77"/>
      <c r="G98" s="33">
        <f t="shared" si="3"/>
        <v>0</v>
      </c>
      <c r="H98" s="32">
        <f t="shared" si="4"/>
        <v>0</v>
      </c>
    </row>
    <row r="99" spans="1:8" ht="15" customHeight="1">
      <c r="A99" s="112"/>
      <c r="B99" s="100"/>
      <c r="C99" s="133"/>
      <c r="D99" s="23" t="s">
        <v>314</v>
      </c>
      <c r="E99" s="27">
        <v>80000</v>
      </c>
      <c r="F99" s="77">
        <v>83028</v>
      </c>
      <c r="G99" s="33">
        <f t="shared" si="3"/>
        <v>103.785</v>
      </c>
      <c r="H99" s="32">
        <f aca="true" t="shared" si="5" ref="H99:H130">(F99/$F$856)*100</f>
        <v>0.2796286243039562</v>
      </c>
    </row>
    <row r="100" spans="1:8" ht="18" customHeight="1">
      <c r="A100" s="112"/>
      <c r="B100" s="100"/>
      <c r="C100" s="134"/>
      <c r="D100" s="4" t="s">
        <v>417</v>
      </c>
      <c r="E100" s="27"/>
      <c r="F100" s="77">
        <v>1722000</v>
      </c>
      <c r="G100" s="33"/>
      <c r="H100" s="32">
        <f t="shared" si="5"/>
        <v>5.799495243187991</v>
      </c>
    </row>
    <row r="101" spans="1:8" ht="26.25" customHeight="1">
      <c r="A101" s="112"/>
      <c r="B101" s="100"/>
      <c r="C101" s="99">
        <v>6058</v>
      </c>
      <c r="D101" s="4" t="s">
        <v>45</v>
      </c>
      <c r="E101" s="6"/>
      <c r="F101" s="28">
        <f>F102</f>
        <v>0</v>
      </c>
      <c r="G101" s="33"/>
      <c r="H101" s="32">
        <f t="shared" si="5"/>
        <v>0</v>
      </c>
    </row>
    <row r="102" spans="1:8" ht="18" customHeight="1">
      <c r="A102" s="112"/>
      <c r="B102" s="100"/>
      <c r="C102" s="105"/>
      <c r="D102" s="4" t="s">
        <v>348</v>
      </c>
      <c r="E102" s="6">
        <v>34350</v>
      </c>
      <c r="F102" s="76"/>
      <c r="G102" s="33">
        <f t="shared" si="3"/>
        <v>0</v>
      </c>
      <c r="H102" s="32">
        <f t="shared" si="5"/>
        <v>0</v>
      </c>
    </row>
    <row r="103" spans="1:8" ht="26.25" customHeight="1">
      <c r="A103" s="112"/>
      <c r="B103" s="100"/>
      <c r="C103" s="99">
        <v>6059</v>
      </c>
      <c r="D103" s="4" t="s">
        <v>45</v>
      </c>
      <c r="E103" s="6">
        <v>21526</v>
      </c>
      <c r="F103" s="28">
        <f>F104</f>
        <v>0</v>
      </c>
      <c r="G103" s="33">
        <f t="shared" si="3"/>
        <v>0</v>
      </c>
      <c r="H103" s="32">
        <f t="shared" si="5"/>
        <v>0</v>
      </c>
    </row>
    <row r="104" spans="1:8" ht="12" customHeight="1">
      <c r="A104" s="112"/>
      <c r="B104" s="100"/>
      <c r="C104" s="105"/>
      <c r="D104" s="4" t="s">
        <v>348</v>
      </c>
      <c r="E104" s="6"/>
      <c r="F104" s="76"/>
      <c r="G104" s="33"/>
      <c r="H104" s="32">
        <f t="shared" si="5"/>
        <v>0</v>
      </c>
    </row>
    <row r="105" spans="1:8" ht="26.25" customHeight="1">
      <c r="A105" s="112"/>
      <c r="B105" s="100"/>
      <c r="C105" s="97">
        <v>6060</v>
      </c>
      <c r="D105" s="24" t="s">
        <v>315</v>
      </c>
      <c r="E105" s="25">
        <f>E106</f>
        <v>781740</v>
      </c>
      <c r="F105" s="25">
        <f>F106</f>
        <v>0</v>
      </c>
      <c r="G105" s="33">
        <f t="shared" si="3"/>
        <v>0</v>
      </c>
      <c r="H105" s="32">
        <f t="shared" si="5"/>
        <v>0</v>
      </c>
    </row>
    <row r="106" spans="1:8" ht="13.5" customHeight="1">
      <c r="A106" s="112"/>
      <c r="B106" s="100"/>
      <c r="C106" s="107"/>
      <c r="D106" s="4" t="s">
        <v>370</v>
      </c>
      <c r="E106" s="27">
        <v>781740</v>
      </c>
      <c r="F106" s="77"/>
      <c r="G106" s="33">
        <f t="shared" si="3"/>
        <v>0</v>
      </c>
      <c r="H106" s="32">
        <f t="shared" si="5"/>
        <v>0</v>
      </c>
    </row>
    <row r="107" spans="1:8" ht="12.75">
      <c r="A107" s="124" t="s">
        <v>46</v>
      </c>
      <c r="B107" s="4"/>
      <c r="C107" s="4"/>
      <c r="D107" s="3" t="s">
        <v>12</v>
      </c>
      <c r="E107" s="5">
        <f>E113+E121+E123</f>
        <v>861365.5599999999</v>
      </c>
      <c r="F107" s="5">
        <f>F113+F121+F123</f>
        <v>1471510</v>
      </c>
      <c r="G107" s="37">
        <f t="shared" si="3"/>
        <v>170.8345525214637</v>
      </c>
      <c r="H107" s="62">
        <f t="shared" si="5"/>
        <v>4.955874126192544</v>
      </c>
    </row>
    <row r="108" spans="1:8" ht="12.75">
      <c r="A108" s="124"/>
      <c r="B108" s="4"/>
      <c r="C108" s="4"/>
      <c r="D108" s="8" t="s">
        <v>249</v>
      </c>
      <c r="E108" s="6">
        <f>E122+E124+E125+E126+E127+E128+E129+E130+E131+E132+E133+E134+E135+E113</f>
        <v>380583.69999999995</v>
      </c>
      <c r="F108" s="6">
        <f>F122+F124+F125+F126+F127+F128+F129+F130+F131+F132+F133+F134+F135+F113</f>
        <v>93510</v>
      </c>
      <c r="G108" s="33">
        <f t="shared" si="3"/>
        <v>24.570153687611953</v>
      </c>
      <c r="H108" s="32">
        <f t="shared" si="5"/>
        <v>0.314930778275557</v>
      </c>
    </row>
    <row r="109" spans="1:8" ht="12.75">
      <c r="A109" s="124"/>
      <c r="B109" s="4"/>
      <c r="C109" s="4"/>
      <c r="D109" s="8" t="s">
        <v>250</v>
      </c>
      <c r="E109" s="6">
        <f>E136+E142+E145+E149</f>
        <v>480781.8599999999</v>
      </c>
      <c r="F109" s="6">
        <f>F136+F142+F145+F149</f>
        <v>1378000</v>
      </c>
      <c r="G109" s="33">
        <f t="shared" si="3"/>
        <v>286.6164709292485</v>
      </c>
      <c r="H109" s="32">
        <f t="shared" si="5"/>
        <v>4.640943347916987</v>
      </c>
    </row>
    <row r="110" spans="1:8" ht="12.75">
      <c r="A110" s="124"/>
      <c r="B110" s="4"/>
      <c r="C110" s="4"/>
      <c r="D110" s="8" t="s">
        <v>255</v>
      </c>
      <c r="E110" s="6"/>
      <c r="F110" s="6"/>
      <c r="G110" s="33"/>
      <c r="H110" s="32">
        <f t="shared" si="5"/>
        <v>0</v>
      </c>
    </row>
    <row r="111" spans="1:8" ht="12.75">
      <c r="A111" s="124"/>
      <c r="B111" s="4"/>
      <c r="C111" s="4"/>
      <c r="D111" s="23" t="s">
        <v>343</v>
      </c>
      <c r="E111" s="27">
        <f>SUM(E108:E110)</f>
        <v>861365.5599999998</v>
      </c>
      <c r="F111" s="27">
        <f>SUM(F108:F110)</f>
        <v>1471510</v>
      </c>
      <c r="G111" s="33">
        <f t="shared" si="3"/>
        <v>170.83455252146373</v>
      </c>
      <c r="H111" s="32">
        <f t="shared" si="5"/>
        <v>4.955874126192544</v>
      </c>
    </row>
    <row r="112" spans="1:8" ht="12.75">
      <c r="A112" s="124"/>
      <c r="B112" s="4"/>
      <c r="C112" s="4"/>
      <c r="D112" s="8" t="s">
        <v>275</v>
      </c>
      <c r="E112" s="6"/>
      <c r="F112" s="6"/>
      <c r="G112" s="33"/>
      <c r="H112" s="32">
        <f t="shared" si="5"/>
        <v>0</v>
      </c>
    </row>
    <row r="113" spans="1:8" ht="12.75">
      <c r="A113" s="115"/>
      <c r="B113" s="110">
        <v>70001</v>
      </c>
      <c r="C113" s="3"/>
      <c r="D113" s="3" t="s">
        <v>13</v>
      </c>
      <c r="E113" s="5">
        <f>E114+E115+E116+E117+E118+E119+E120</f>
        <v>296033.69999999995</v>
      </c>
      <c r="F113" s="5">
        <f>F114+F115+F116+F117+F118+F119+F120</f>
        <v>0</v>
      </c>
      <c r="G113" s="33">
        <f t="shared" si="3"/>
        <v>0</v>
      </c>
      <c r="H113" s="32">
        <f t="shared" si="5"/>
        <v>0</v>
      </c>
    </row>
    <row r="114" spans="1:8" ht="45">
      <c r="A114" s="115"/>
      <c r="B114" s="110"/>
      <c r="C114" s="4">
        <v>4160</v>
      </c>
      <c r="D114" s="4" t="s">
        <v>384</v>
      </c>
      <c r="E114" s="6">
        <v>292492.13</v>
      </c>
      <c r="F114" s="76"/>
      <c r="G114" s="33">
        <f t="shared" si="3"/>
        <v>0</v>
      </c>
      <c r="H114" s="32">
        <f t="shared" si="5"/>
        <v>0</v>
      </c>
    </row>
    <row r="115" spans="1:8" ht="12.75">
      <c r="A115" s="115"/>
      <c r="B115" s="110"/>
      <c r="C115" s="4">
        <v>4300</v>
      </c>
      <c r="D115" s="4" t="s">
        <v>118</v>
      </c>
      <c r="E115" s="6">
        <v>334.11</v>
      </c>
      <c r="F115" s="76"/>
      <c r="G115" s="33">
        <f aca="true" t="shared" si="6" ref="G115:G159">(F115/E115)*100</f>
        <v>0</v>
      </c>
      <c r="H115" s="32">
        <f t="shared" si="5"/>
        <v>0</v>
      </c>
    </row>
    <row r="116" spans="1:8" ht="22.5">
      <c r="A116" s="115"/>
      <c r="B116" s="110"/>
      <c r="C116" s="4">
        <v>4360</v>
      </c>
      <c r="D116" s="4" t="s">
        <v>143</v>
      </c>
      <c r="E116" s="6">
        <v>303.85</v>
      </c>
      <c r="F116" s="76"/>
      <c r="G116" s="33">
        <f t="shared" si="6"/>
        <v>0</v>
      </c>
      <c r="H116" s="32">
        <f t="shared" si="5"/>
        <v>0</v>
      </c>
    </row>
    <row r="117" spans="1:8" ht="22.5">
      <c r="A117" s="115"/>
      <c r="B117" s="110"/>
      <c r="C117" s="4">
        <v>4370</v>
      </c>
      <c r="D117" s="4" t="s">
        <v>144</v>
      </c>
      <c r="E117" s="6">
        <v>262.7</v>
      </c>
      <c r="F117" s="76"/>
      <c r="G117" s="33">
        <f t="shared" si="6"/>
        <v>0</v>
      </c>
      <c r="H117" s="32">
        <f t="shared" si="5"/>
        <v>0</v>
      </c>
    </row>
    <row r="118" spans="1:8" ht="12.75">
      <c r="A118" s="115"/>
      <c r="B118" s="110"/>
      <c r="C118" s="4">
        <v>4430</v>
      </c>
      <c r="D118" s="4" t="s">
        <v>92</v>
      </c>
      <c r="E118" s="6">
        <v>459.12</v>
      </c>
      <c r="F118" s="76"/>
      <c r="G118" s="33">
        <f t="shared" si="6"/>
        <v>0</v>
      </c>
      <c r="H118" s="32">
        <f t="shared" si="5"/>
        <v>0</v>
      </c>
    </row>
    <row r="119" spans="1:8" ht="12.75">
      <c r="A119" s="115"/>
      <c r="B119" s="110"/>
      <c r="C119" s="4">
        <v>4580</v>
      </c>
      <c r="D119" s="4" t="s">
        <v>14</v>
      </c>
      <c r="E119" s="6">
        <v>169</v>
      </c>
      <c r="F119" s="76"/>
      <c r="G119" s="33">
        <f t="shared" si="6"/>
        <v>0</v>
      </c>
      <c r="H119" s="32">
        <f t="shared" si="5"/>
        <v>0</v>
      </c>
    </row>
    <row r="120" spans="1:8" ht="22.5">
      <c r="A120" s="115"/>
      <c r="B120" s="110"/>
      <c r="C120" s="4">
        <v>4600</v>
      </c>
      <c r="D120" s="4" t="s">
        <v>290</v>
      </c>
      <c r="E120" s="6">
        <v>2012.79</v>
      </c>
      <c r="F120" s="76"/>
      <c r="G120" s="33">
        <f t="shared" si="6"/>
        <v>0</v>
      </c>
      <c r="H120" s="32">
        <f t="shared" si="5"/>
        <v>0</v>
      </c>
    </row>
    <row r="121" spans="1:8" ht="21">
      <c r="A121" s="115"/>
      <c r="B121" s="110" t="s">
        <v>112</v>
      </c>
      <c r="C121" s="4"/>
      <c r="D121" s="3" t="s">
        <v>113</v>
      </c>
      <c r="E121" s="5">
        <f>E122</f>
        <v>7000</v>
      </c>
      <c r="F121" s="5">
        <f>F122</f>
        <v>8000</v>
      </c>
      <c r="G121" s="33">
        <f t="shared" si="6"/>
        <v>114.28571428571428</v>
      </c>
      <c r="H121" s="32">
        <f t="shared" si="5"/>
        <v>0.026943067331883817</v>
      </c>
    </row>
    <row r="122" spans="1:8" ht="12.75">
      <c r="A122" s="115"/>
      <c r="B122" s="110"/>
      <c r="C122" s="4" t="s">
        <v>82</v>
      </c>
      <c r="D122" s="4" t="s">
        <v>91</v>
      </c>
      <c r="E122" s="6">
        <v>7000</v>
      </c>
      <c r="F122" s="76">
        <v>8000</v>
      </c>
      <c r="G122" s="33">
        <f t="shared" si="6"/>
        <v>114.28571428571428</v>
      </c>
      <c r="H122" s="32">
        <f t="shared" si="5"/>
        <v>0.026943067331883817</v>
      </c>
    </row>
    <row r="123" spans="1:8" ht="15.75" customHeight="1">
      <c r="A123" s="115"/>
      <c r="B123" s="101" t="s">
        <v>47</v>
      </c>
      <c r="C123" s="4"/>
      <c r="D123" s="3" t="s">
        <v>48</v>
      </c>
      <c r="E123" s="5">
        <f>+E125+E126+E127+E128+E129+E130+E132+E136+E149+E133+E142+E145+E135+E134+E124+E131</f>
        <v>558331.86</v>
      </c>
      <c r="F123" s="5">
        <f>+F125+F126+F127+F128+F129+F130+F132+F136+F149+F133+F142+F145+F135+F134+F124+F131</f>
        <v>1463510</v>
      </c>
      <c r="G123" s="33">
        <f t="shared" si="6"/>
        <v>262.12188571864766</v>
      </c>
      <c r="H123" s="32">
        <f t="shared" si="5"/>
        <v>4.928931058860661</v>
      </c>
    </row>
    <row r="124" spans="1:8" s="85" customFormat="1" ht="15.75" customHeight="1">
      <c r="A124" s="115"/>
      <c r="B124" s="109"/>
      <c r="C124" s="4">
        <v>4010</v>
      </c>
      <c r="D124" s="4" t="s">
        <v>103</v>
      </c>
      <c r="E124" s="6"/>
      <c r="F124" s="39">
        <v>1000</v>
      </c>
      <c r="G124" s="33"/>
      <c r="H124" s="32">
        <f t="shared" si="5"/>
        <v>0.003367883416485477</v>
      </c>
    </row>
    <row r="125" spans="1:8" ht="12.75">
      <c r="A125" s="115"/>
      <c r="B125" s="109"/>
      <c r="C125" s="4" t="s">
        <v>106</v>
      </c>
      <c r="D125" s="4" t="s">
        <v>95</v>
      </c>
      <c r="E125" s="6"/>
      <c r="F125" s="76">
        <v>300</v>
      </c>
      <c r="G125" s="33"/>
      <c r="H125" s="32">
        <f t="shared" si="5"/>
        <v>0.001010365024945643</v>
      </c>
    </row>
    <row r="126" spans="1:8" ht="12.75">
      <c r="A126" s="115"/>
      <c r="B126" s="109"/>
      <c r="C126" s="4" t="s">
        <v>107</v>
      </c>
      <c r="D126" s="4" t="s">
        <v>114</v>
      </c>
      <c r="E126" s="6"/>
      <c r="F126" s="76">
        <v>150</v>
      </c>
      <c r="G126" s="33"/>
      <c r="H126" s="32">
        <f t="shared" si="5"/>
        <v>0.0005051825124728215</v>
      </c>
    </row>
    <row r="127" spans="1:8" ht="12.75">
      <c r="A127" s="115"/>
      <c r="B127" s="109"/>
      <c r="C127" s="4" t="s">
        <v>108</v>
      </c>
      <c r="D127" s="4" t="s">
        <v>115</v>
      </c>
      <c r="E127" s="6"/>
      <c r="F127" s="76">
        <v>2000</v>
      </c>
      <c r="G127" s="33"/>
      <c r="H127" s="32">
        <f t="shared" si="5"/>
        <v>0.006735766832970954</v>
      </c>
    </row>
    <row r="128" spans="1:8" ht="12.75">
      <c r="A128" s="115"/>
      <c r="B128" s="109"/>
      <c r="C128" s="4" t="s">
        <v>109</v>
      </c>
      <c r="D128" s="4" t="s">
        <v>116</v>
      </c>
      <c r="E128" s="6">
        <v>23900</v>
      </c>
      <c r="F128" s="76">
        <v>25000</v>
      </c>
      <c r="G128" s="33">
        <f t="shared" si="6"/>
        <v>104.60251046025104</v>
      </c>
      <c r="H128" s="32">
        <f t="shared" si="5"/>
        <v>0.08419708541213693</v>
      </c>
    </row>
    <row r="129" spans="1:8" ht="12.75">
      <c r="A129" s="115"/>
      <c r="B129" s="109"/>
      <c r="C129" s="4" t="s">
        <v>117</v>
      </c>
      <c r="D129" s="4" t="s">
        <v>79</v>
      </c>
      <c r="E129" s="6">
        <v>1150</v>
      </c>
      <c r="F129" s="76">
        <v>1200</v>
      </c>
      <c r="G129" s="33">
        <f t="shared" si="6"/>
        <v>104.34782608695652</v>
      </c>
      <c r="H129" s="32">
        <f t="shared" si="5"/>
        <v>0.004041460099782572</v>
      </c>
    </row>
    <row r="130" spans="1:8" ht="12.75">
      <c r="A130" s="115"/>
      <c r="B130" s="100"/>
      <c r="C130" s="4" t="s">
        <v>82</v>
      </c>
      <c r="D130" s="4" t="s">
        <v>118</v>
      </c>
      <c r="E130" s="6">
        <v>52000</v>
      </c>
      <c r="F130" s="76">
        <v>55000</v>
      </c>
      <c r="G130" s="33">
        <f t="shared" si="6"/>
        <v>105.76923076923077</v>
      </c>
      <c r="H130" s="32">
        <f t="shared" si="5"/>
        <v>0.18523358790670122</v>
      </c>
    </row>
    <row r="131" spans="1:8" ht="22.5">
      <c r="A131" s="115"/>
      <c r="B131" s="100"/>
      <c r="C131" s="4">
        <v>4400</v>
      </c>
      <c r="D131" s="22" t="s">
        <v>289</v>
      </c>
      <c r="E131" s="6"/>
      <c r="F131" s="76">
        <v>100</v>
      </c>
      <c r="G131" s="33"/>
      <c r="H131" s="32">
        <f aca="true" t="shared" si="7" ref="H131:H152">(F131/$F$856)*100</f>
        <v>0.0003367883416485477</v>
      </c>
    </row>
    <row r="132" spans="1:8" ht="12.75">
      <c r="A132" s="115"/>
      <c r="B132" s="100"/>
      <c r="C132" s="4" t="s">
        <v>119</v>
      </c>
      <c r="D132" s="4" t="s">
        <v>92</v>
      </c>
      <c r="E132" s="6">
        <v>50</v>
      </c>
      <c r="F132" s="76">
        <v>100</v>
      </c>
      <c r="G132" s="33">
        <f t="shared" si="6"/>
        <v>200</v>
      </c>
      <c r="H132" s="32">
        <f t="shared" si="7"/>
        <v>0.0003367883416485477</v>
      </c>
    </row>
    <row r="133" spans="1:8" ht="25.5" customHeight="1">
      <c r="A133" s="115"/>
      <c r="B133" s="100"/>
      <c r="C133" s="4">
        <v>4520</v>
      </c>
      <c r="D133" s="4" t="s">
        <v>111</v>
      </c>
      <c r="E133" s="6">
        <v>450</v>
      </c>
      <c r="F133" s="76">
        <v>600</v>
      </c>
      <c r="G133" s="33">
        <f t="shared" si="6"/>
        <v>133.33333333333331</v>
      </c>
      <c r="H133" s="32">
        <f t="shared" si="7"/>
        <v>0.002020730049891286</v>
      </c>
    </row>
    <row r="134" spans="1:8" ht="12.75">
      <c r="A134" s="115"/>
      <c r="B134" s="100"/>
      <c r="C134" s="4">
        <v>4580</v>
      </c>
      <c r="D134" s="4" t="s">
        <v>14</v>
      </c>
      <c r="E134" s="6"/>
      <c r="F134" s="76">
        <v>10</v>
      </c>
      <c r="G134" s="33"/>
      <c r="H134" s="32">
        <f t="shared" si="7"/>
        <v>3.367883416485477E-05</v>
      </c>
    </row>
    <row r="135" spans="1:8" ht="12.75">
      <c r="A135" s="115"/>
      <c r="B135" s="100"/>
      <c r="C135" s="4">
        <v>4610</v>
      </c>
      <c r="D135" s="4" t="s">
        <v>241</v>
      </c>
      <c r="E135" s="6"/>
      <c r="F135" s="76">
        <v>50</v>
      </c>
      <c r="G135" s="33"/>
      <c r="H135" s="32">
        <f t="shared" si="7"/>
        <v>0.00016839417082427385</v>
      </c>
    </row>
    <row r="136" spans="1:8" ht="12.75">
      <c r="A136" s="115"/>
      <c r="B136" s="100"/>
      <c r="C136" s="97" t="s">
        <v>37</v>
      </c>
      <c r="D136" s="24" t="s">
        <v>49</v>
      </c>
      <c r="E136" s="25">
        <f>E140+E141+E139+E138+E137</f>
        <v>110383.66</v>
      </c>
      <c r="F136" s="25">
        <f>F140+F141+F139+F138+F137</f>
        <v>2000</v>
      </c>
      <c r="G136" s="33">
        <f t="shared" si="6"/>
        <v>1.8118623716589937</v>
      </c>
      <c r="H136" s="32">
        <f t="shared" si="7"/>
        <v>0.006735766832970954</v>
      </c>
    </row>
    <row r="137" spans="1:8" ht="12.75">
      <c r="A137" s="115"/>
      <c r="B137" s="100"/>
      <c r="C137" s="107"/>
      <c r="D137" s="67" t="s">
        <v>371</v>
      </c>
      <c r="E137" s="6">
        <v>12200</v>
      </c>
      <c r="F137" s="55"/>
      <c r="G137" s="33">
        <f t="shared" si="6"/>
        <v>0</v>
      </c>
      <c r="H137" s="32">
        <f t="shared" si="7"/>
        <v>0</v>
      </c>
    </row>
    <row r="138" spans="1:8" ht="22.5">
      <c r="A138" s="115"/>
      <c r="B138" s="100"/>
      <c r="C138" s="107"/>
      <c r="D138" s="67" t="s">
        <v>317</v>
      </c>
      <c r="E138" s="6">
        <v>6850</v>
      </c>
      <c r="F138" s="55"/>
      <c r="G138" s="33">
        <f t="shared" si="6"/>
        <v>0</v>
      </c>
      <c r="H138" s="32">
        <f t="shared" si="7"/>
        <v>0</v>
      </c>
    </row>
    <row r="139" spans="1:8" ht="12.75">
      <c r="A139" s="115"/>
      <c r="B139" s="100"/>
      <c r="C139" s="107"/>
      <c r="D139" s="4" t="s">
        <v>320</v>
      </c>
      <c r="E139" s="6">
        <v>86833.66</v>
      </c>
      <c r="F139" s="55"/>
      <c r="G139" s="33">
        <f t="shared" si="6"/>
        <v>0</v>
      </c>
      <c r="H139" s="32">
        <f t="shared" si="7"/>
        <v>0</v>
      </c>
    </row>
    <row r="140" spans="1:8" ht="12.75">
      <c r="A140" s="115"/>
      <c r="B140" s="100"/>
      <c r="C140" s="107"/>
      <c r="D140" s="4" t="s">
        <v>321</v>
      </c>
      <c r="E140" s="6">
        <v>2500</v>
      </c>
      <c r="F140" s="55">
        <v>1000</v>
      </c>
      <c r="G140" s="33">
        <f t="shared" si="6"/>
        <v>40</v>
      </c>
      <c r="H140" s="32">
        <f t="shared" si="7"/>
        <v>0.003367883416485477</v>
      </c>
    </row>
    <row r="141" spans="1:8" ht="12.75">
      <c r="A141" s="115"/>
      <c r="B141" s="100"/>
      <c r="C141" s="108"/>
      <c r="D141" s="4" t="s">
        <v>322</v>
      </c>
      <c r="E141" s="6">
        <v>2000</v>
      </c>
      <c r="F141" s="55">
        <v>1000</v>
      </c>
      <c r="G141" s="33">
        <f t="shared" si="6"/>
        <v>50</v>
      </c>
      <c r="H141" s="32">
        <f t="shared" si="7"/>
        <v>0.003367883416485477</v>
      </c>
    </row>
    <row r="142" spans="1:8" ht="12.75" customHeight="1">
      <c r="A142" s="115"/>
      <c r="B142" s="100"/>
      <c r="C142" s="97">
        <v>6058</v>
      </c>
      <c r="D142" s="24" t="s">
        <v>40</v>
      </c>
      <c r="E142" s="25">
        <f>E143+E144</f>
        <v>10264</v>
      </c>
      <c r="F142" s="25">
        <f>F143+F144</f>
        <v>961800</v>
      </c>
      <c r="G142" s="33">
        <f t="shared" si="6"/>
        <v>9370.615744349181</v>
      </c>
      <c r="H142" s="32">
        <f t="shared" si="7"/>
        <v>3.239230269975732</v>
      </c>
    </row>
    <row r="143" spans="1:8" ht="12" customHeight="1">
      <c r="A143" s="115"/>
      <c r="B143" s="100"/>
      <c r="C143" s="107"/>
      <c r="D143" s="4" t="s">
        <v>349</v>
      </c>
      <c r="E143" s="6">
        <v>10264</v>
      </c>
      <c r="F143" s="79"/>
      <c r="G143" s="33">
        <f t="shared" si="6"/>
        <v>0</v>
      </c>
      <c r="H143" s="32">
        <f t="shared" si="7"/>
        <v>0</v>
      </c>
    </row>
    <row r="144" spans="1:8" ht="13.5" customHeight="1">
      <c r="A144" s="115"/>
      <c r="B144" s="100"/>
      <c r="C144" s="108"/>
      <c r="D144" s="4" t="s">
        <v>319</v>
      </c>
      <c r="E144" s="6"/>
      <c r="F144" s="79">
        <v>961800</v>
      </c>
      <c r="G144" s="33"/>
      <c r="H144" s="32">
        <f t="shared" si="7"/>
        <v>3.239230269975732</v>
      </c>
    </row>
    <row r="145" spans="1:8" ht="20.25" customHeight="1">
      <c r="A145" s="115"/>
      <c r="B145" s="100"/>
      <c r="C145" s="97">
        <v>6059</v>
      </c>
      <c r="D145" s="24" t="str">
        <f>D142</f>
        <v>Wydatki inwestycyjne jednostek budżetowych</v>
      </c>
      <c r="E145" s="25">
        <f>E146+E147+E148</f>
        <v>338851.16</v>
      </c>
      <c r="F145" s="25">
        <f>F146+F147+F148</f>
        <v>412200</v>
      </c>
      <c r="G145" s="33">
        <f t="shared" si="6"/>
        <v>121.64632991074902</v>
      </c>
      <c r="H145" s="32">
        <f t="shared" si="7"/>
        <v>1.3882415442753135</v>
      </c>
    </row>
    <row r="146" spans="1:8" ht="12.75">
      <c r="A146" s="115"/>
      <c r="B146" s="100"/>
      <c r="C146" s="107"/>
      <c r="D146" s="4" t="s">
        <v>349</v>
      </c>
      <c r="E146" s="6">
        <v>7353</v>
      </c>
      <c r="F146" s="79"/>
      <c r="G146" s="33">
        <f t="shared" si="6"/>
        <v>0</v>
      </c>
      <c r="H146" s="32">
        <f t="shared" si="7"/>
        <v>0</v>
      </c>
    </row>
    <row r="147" spans="1:8" ht="12.75">
      <c r="A147" s="115"/>
      <c r="B147" s="100"/>
      <c r="C147" s="107"/>
      <c r="D147" s="4" t="s">
        <v>353</v>
      </c>
      <c r="E147" s="6">
        <v>1498.16</v>
      </c>
      <c r="F147" s="79"/>
      <c r="G147" s="33">
        <f t="shared" si="6"/>
        <v>0</v>
      </c>
      <c r="H147" s="32">
        <f t="shared" si="7"/>
        <v>0</v>
      </c>
    </row>
    <row r="148" spans="1:8" ht="12.75">
      <c r="A148" s="115"/>
      <c r="B148" s="100"/>
      <c r="C148" s="108"/>
      <c r="D148" s="4" t="s">
        <v>319</v>
      </c>
      <c r="E148" s="6">
        <v>330000</v>
      </c>
      <c r="F148" s="79">
        <v>412200</v>
      </c>
      <c r="G148" s="33">
        <f t="shared" si="6"/>
        <v>124.9090909090909</v>
      </c>
      <c r="H148" s="32">
        <f t="shared" si="7"/>
        <v>1.3882415442753135</v>
      </c>
    </row>
    <row r="149" spans="1:8" ht="21">
      <c r="A149" s="115"/>
      <c r="B149" s="100"/>
      <c r="C149" s="97">
        <v>6060</v>
      </c>
      <c r="D149" s="24" t="s">
        <v>50</v>
      </c>
      <c r="E149" s="25">
        <f>E150+E151+E152</f>
        <v>21283.04</v>
      </c>
      <c r="F149" s="25">
        <f>F150+F151+F152</f>
        <v>2000</v>
      </c>
      <c r="G149" s="33">
        <f t="shared" si="6"/>
        <v>9.397153790060067</v>
      </c>
      <c r="H149" s="32">
        <f t="shared" si="7"/>
        <v>0.006735766832970954</v>
      </c>
    </row>
    <row r="150" spans="1:8" ht="22.5">
      <c r="A150" s="115"/>
      <c r="B150" s="102"/>
      <c r="C150" s="98"/>
      <c r="D150" s="4" t="s">
        <v>317</v>
      </c>
      <c r="E150" s="6">
        <v>6850</v>
      </c>
      <c r="F150" s="80"/>
      <c r="G150" s="33">
        <f t="shared" si="6"/>
        <v>0</v>
      </c>
      <c r="H150" s="32">
        <f t="shared" si="7"/>
        <v>0</v>
      </c>
    </row>
    <row r="151" spans="1:8" ht="12.75">
      <c r="A151" s="115"/>
      <c r="B151" s="102"/>
      <c r="C151" s="98"/>
      <c r="D151" s="4" t="s">
        <v>372</v>
      </c>
      <c r="E151" s="6">
        <v>11933.04</v>
      </c>
      <c r="F151" s="80"/>
      <c r="G151" s="33">
        <f t="shared" si="6"/>
        <v>0</v>
      </c>
      <c r="H151" s="32">
        <f t="shared" si="7"/>
        <v>0</v>
      </c>
    </row>
    <row r="152" spans="1:8" ht="12.75">
      <c r="A152" s="115"/>
      <c r="B152" s="102"/>
      <c r="C152" s="140"/>
      <c r="D152" s="4" t="s">
        <v>318</v>
      </c>
      <c r="E152" s="6">
        <v>2500</v>
      </c>
      <c r="F152" s="79">
        <v>2000</v>
      </c>
      <c r="G152" s="33">
        <f t="shared" si="6"/>
        <v>80</v>
      </c>
      <c r="H152" s="32">
        <f t="shared" si="7"/>
        <v>0.006735766832970954</v>
      </c>
    </row>
    <row r="153" spans="1:8" ht="15.75" customHeight="1">
      <c r="A153" s="124" t="s">
        <v>123</v>
      </c>
      <c r="B153" s="4"/>
      <c r="C153" s="4"/>
      <c r="D153" s="3" t="s">
        <v>15</v>
      </c>
      <c r="E153" s="5">
        <f>E156+E159</f>
        <v>68026</v>
      </c>
      <c r="F153" s="5">
        <f>F156+F159</f>
        <v>28288</v>
      </c>
      <c r="G153" s="37">
        <f t="shared" si="6"/>
        <v>41.584100196983506</v>
      </c>
      <c r="H153" s="62">
        <f aca="true" t="shared" si="8" ref="H153:H184">(F153/$F$856)*100</f>
        <v>0.09527068608554116</v>
      </c>
    </row>
    <row r="154" spans="1:8" s="85" customFormat="1" ht="12.75">
      <c r="A154" s="124"/>
      <c r="B154" s="4"/>
      <c r="C154" s="4"/>
      <c r="D154" s="8" t="s">
        <v>249</v>
      </c>
      <c r="E154" s="6">
        <f>E157+E160+E161+E158</f>
        <v>68026</v>
      </c>
      <c r="F154" s="6">
        <f>F157+F160+F161+F158</f>
        <v>28288</v>
      </c>
      <c r="G154" s="33">
        <f t="shared" si="6"/>
        <v>41.584100196983506</v>
      </c>
      <c r="H154" s="32">
        <f t="shared" si="8"/>
        <v>0.09527068608554116</v>
      </c>
    </row>
    <row r="155" spans="1:8" s="85" customFormat="1" ht="12.75">
      <c r="A155" s="124"/>
      <c r="B155" s="4"/>
      <c r="C155" s="4"/>
      <c r="D155" s="8" t="s">
        <v>250</v>
      </c>
      <c r="E155" s="6"/>
      <c r="F155" s="6"/>
      <c r="G155" s="33"/>
      <c r="H155" s="32">
        <f t="shared" si="8"/>
        <v>0</v>
      </c>
    </row>
    <row r="156" spans="1:8" ht="12" customHeight="1">
      <c r="A156" s="116"/>
      <c r="B156" s="101" t="s">
        <v>120</v>
      </c>
      <c r="C156" s="3"/>
      <c r="D156" s="3" t="s">
        <v>16</v>
      </c>
      <c r="E156" s="5">
        <f>E157+E158</f>
        <v>65316</v>
      </c>
      <c r="F156" s="5">
        <f>F157+F158</f>
        <v>26288</v>
      </c>
      <c r="G156" s="33">
        <f t="shared" si="6"/>
        <v>40.247412578847445</v>
      </c>
      <c r="H156" s="32">
        <f t="shared" si="8"/>
        <v>0.08853491925257022</v>
      </c>
    </row>
    <row r="157" spans="1:8" ht="12.75">
      <c r="A157" s="116"/>
      <c r="B157" s="102"/>
      <c r="C157" s="4" t="s">
        <v>82</v>
      </c>
      <c r="D157" s="4" t="s">
        <v>121</v>
      </c>
      <c r="E157" s="6">
        <v>65216</v>
      </c>
      <c r="F157" s="79">
        <v>26188</v>
      </c>
      <c r="G157" s="33">
        <f t="shared" si="6"/>
        <v>40.155789990186456</v>
      </c>
      <c r="H157" s="32">
        <f t="shared" si="8"/>
        <v>0.08819813091092167</v>
      </c>
    </row>
    <row r="158" spans="1:8" ht="21" customHeight="1">
      <c r="A158" s="116"/>
      <c r="B158" s="107"/>
      <c r="C158" s="4">
        <v>4610</v>
      </c>
      <c r="D158" s="4" t="s">
        <v>241</v>
      </c>
      <c r="E158" s="6">
        <v>100</v>
      </c>
      <c r="F158" s="79">
        <v>100</v>
      </c>
      <c r="G158" s="33">
        <f t="shared" si="6"/>
        <v>100</v>
      </c>
      <c r="H158" s="32">
        <f t="shared" si="8"/>
        <v>0.0003367883416485477</v>
      </c>
    </row>
    <row r="159" spans="1:8" ht="15" customHeight="1">
      <c r="A159" s="116"/>
      <c r="B159" s="110" t="s">
        <v>17</v>
      </c>
      <c r="C159" s="4"/>
      <c r="D159" s="3" t="s">
        <v>122</v>
      </c>
      <c r="E159" s="5">
        <f>E160+E161</f>
        <v>2710</v>
      </c>
      <c r="F159" s="5">
        <f>F160+F161</f>
        <v>2000</v>
      </c>
      <c r="G159" s="33">
        <f t="shared" si="6"/>
        <v>73.80073800738008</v>
      </c>
      <c r="H159" s="32">
        <f t="shared" si="8"/>
        <v>0.006735766832970954</v>
      </c>
    </row>
    <row r="160" spans="1:8" ht="12" customHeight="1">
      <c r="A160" s="116"/>
      <c r="B160" s="117"/>
      <c r="C160" s="4" t="s">
        <v>109</v>
      </c>
      <c r="D160" s="4" t="s">
        <v>78</v>
      </c>
      <c r="E160" s="6">
        <v>1210</v>
      </c>
      <c r="F160" s="79">
        <v>700</v>
      </c>
      <c r="G160" s="33">
        <f aca="true" t="shared" si="9" ref="G160:G219">(F160/E160)*100</f>
        <v>57.85123966942148</v>
      </c>
      <c r="H160" s="32">
        <f t="shared" si="8"/>
        <v>0.002357518391539834</v>
      </c>
    </row>
    <row r="161" spans="1:8" ht="12.75">
      <c r="A161" s="116"/>
      <c r="B161" s="117"/>
      <c r="C161" s="4" t="s">
        <v>82</v>
      </c>
      <c r="D161" s="4" t="s">
        <v>91</v>
      </c>
      <c r="E161" s="6">
        <v>1500</v>
      </c>
      <c r="F161" s="79">
        <v>1300</v>
      </c>
      <c r="G161" s="33">
        <f t="shared" si="9"/>
        <v>86.66666666666667</v>
      </c>
      <c r="H161" s="32">
        <f t="shared" si="8"/>
        <v>0.0043782484414311195</v>
      </c>
    </row>
    <row r="162" spans="1:8" ht="16.5" customHeight="1">
      <c r="A162" s="125" t="s">
        <v>51</v>
      </c>
      <c r="B162" s="4"/>
      <c r="C162" s="4"/>
      <c r="D162" s="3" t="s">
        <v>18</v>
      </c>
      <c r="E162" s="5">
        <f>E167+E195+E202+E242+E233</f>
        <v>2054293.42</v>
      </c>
      <c r="F162" s="5">
        <f>F167+F195+F202+F242+F233</f>
        <v>2091272</v>
      </c>
      <c r="G162" s="37">
        <f t="shared" si="9"/>
        <v>101.80006320616069</v>
      </c>
      <c r="H162" s="62">
        <f t="shared" si="8"/>
        <v>7.043160288160416</v>
      </c>
    </row>
    <row r="163" spans="1:8" s="85" customFormat="1" ht="12.75">
      <c r="A163" s="126"/>
      <c r="B163" s="4"/>
      <c r="C163" s="4"/>
      <c r="D163" s="8" t="s">
        <v>249</v>
      </c>
      <c r="E163" s="6">
        <f>E162-E164</f>
        <v>2042293.42</v>
      </c>
      <c r="F163" s="6">
        <f>F162-F164</f>
        <v>2082772</v>
      </c>
      <c r="G163" s="33">
        <f t="shared" si="9"/>
        <v>101.98201588486732</v>
      </c>
      <c r="H163" s="32">
        <f t="shared" si="8"/>
        <v>7.01453327912029</v>
      </c>
    </row>
    <row r="164" spans="1:8" s="85" customFormat="1" ht="12.75">
      <c r="A164" s="126"/>
      <c r="B164" s="4"/>
      <c r="C164" s="4"/>
      <c r="D164" s="8" t="s">
        <v>250</v>
      </c>
      <c r="E164" s="6">
        <f>E170+E204</f>
        <v>12000</v>
      </c>
      <c r="F164" s="6">
        <f>F170+F204</f>
        <v>8500</v>
      </c>
      <c r="G164" s="33">
        <f t="shared" si="9"/>
        <v>70.83333333333334</v>
      </c>
      <c r="H164" s="32">
        <f t="shared" si="8"/>
        <v>0.028627009040126557</v>
      </c>
    </row>
    <row r="165" spans="1:8" s="85" customFormat="1" ht="12.75">
      <c r="A165" s="126"/>
      <c r="B165" s="4"/>
      <c r="C165" s="4"/>
      <c r="D165" s="23" t="s">
        <v>342</v>
      </c>
      <c r="E165" s="27">
        <f>SUM(E163:E164)</f>
        <v>2054293.42</v>
      </c>
      <c r="F165" s="27">
        <f>SUM(F163:F164)</f>
        <v>2091272</v>
      </c>
      <c r="G165" s="33">
        <f t="shared" si="9"/>
        <v>101.80006320616069</v>
      </c>
      <c r="H165" s="32">
        <f t="shared" si="8"/>
        <v>7.043160288160416</v>
      </c>
    </row>
    <row r="166" spans="1:8" s="85" customFormat="1" ht="12.75">
      <c r="A166" s="126"/>
      <c r="B166" s="4"/>
      <c r="C166" s="4"/>
      <c r="D166" s="8" t="s">
        <v>258</v>
      </c>
      <c r="E166" s="6">
        <f>E243</f>
        <v>0</v>
      </c>
      <c r="F166" s="6">
        <f>F243</f>
        <v>0</v>
      </c>
      <c r="G166" s="33"/>
      <c r="H166" s="32">
        <f t="shared" si="8"/>
        <v>0</v>
      </c>
    </row>
    <row r="167" spans="1:8" ht="12.75">
      <c r="A167" s="112"/>
      <c r="B167" s="110" t="s">
        <v>52</v>
      </c>
      <c r="C167" s="3"/>
      <c r="D167" s="3" t="s">
        <v>53</v>
      </c>
      <c r="E167" s="5">
        <f>E171+E174+E177+E180+E183+E186+E189+E192</f>
        <v>132478.45</v>
      </c>
      <c r="F167" s="5">
        <f>F171+F174+F177+F180+F183+F186+F189+F192</f>
        <v>139800</v>
      </c>
      <c r="G167" s="33">
        <f t="shared" si="9"/>
        <v>105.52659696728033</v>
      </c>
      <c r="H167" s="32">
        <f t="shared" si="8"/>
        <v>0.47083010162466965</v>
      </c>
    </row>
    <row r="168" spans="1:8" ht="12.75">
      <c r="A168" s="112"/>
      <c r="B168" s="117"/>
      <c r="C168" s="8"/>
      <c r="D168" s="8" t="s">
        <v>124</v>
      </c>
      <c r="E168" s="6">
        <f>E173+E176+E179+E182+E194</f>
        <v>45944</v>
      </c>
      <c r="F168" s="55">
        <v>60800</v>
      </c>
      <c r="G168" s="33">
        <f t="shared" si="9"/>
        <v>132.33501654187708</v>
      </c>
      <c r="H168" s="32">
        <f t="shared" si="8"/>
        <v>0.204767311722317</v>
      </c>
    </row>
    <row r="169" spans="1:8" ht="12.75">
      <c r="A169" s="112"/>
      <c r="B169" s="117"/>
      <c r="C169" s="8"/>
      <c r="D169" s="8" t="s">
        <v>125</v>
      </c>
      <c r="E169" s="6">
        <f>E172+E175+E178+E181+E184+E187+E190+E193</f>
        <v>45056.65</v>
      </c>
      <c r="F169" s="39">
        <v>82000</v>
      </c>
      <c r="G169" s="33">
        <f t="shared" si="9"/>
        <v>181.99311311426837</v>
      </c>
      <c r="H169" s="32">
        <f t="shared" si="8"/>
        <v>0.2761664401518091</v>
      </c>
    </row>
    <row r="170" spans="1:8" ht="12.75">
      <c r="A170" s="112"/>
      <c r="B170" s="117"/>
      <c r="C170" s="8"/>
      <c r="D170" s="8" t="s">
        <v>250</v>
      </c>
      <c r="E170" s="6"/>
      <c r="F170" s="55"/>
      <c r="G170" s="33"/>
      <c r="H170" s="32">
        <f t="shared" si="8"/>
        <v>0</v>
      </c>
    </row>
    <row r="171" spans="1:8" ht="12.75">
      <c r="A171" s="112"/>
      <c r="B171" s="117"/>
      <c r="C171" s="24">
        <v>4010</v>
      </c>
      <c r="D171" s="8"/>
      <c r="E171" s="6">
        <f>E172+E173</f>
        <v>91000.65</v>
      </c>
      <c r="F171" s="6">
        <f>F172+F173</f>
        <v>92600</v>
      </c>
      <c r="G171" s="33">
        <f t="shared" si="9"/>
        <v>101.75751491884948</v>
      </c>
      <c r="H171" s="32">
        <f t="shared" si="8"/>
        <v>0.31186600436655515</v>
      </c>
    </row>
    <row r="172" spans="1:8" ht="22.5">
      <c r="A172" s="112"/>
      <c r="B172" s="117"/>
      <c r="C172" s="4" t="s">
        <v>262</v>
      </c>
      <c r="D172" s="4" t="s">
        <v>103</v>
      </c>
      <c r="E172" s="6">
        <v>45056.65</v>
      </c>
      <c r="F172" s="79">
        <v>44600</v>
      </c>
      <c r="G172" s="33">
        <f t="shared" si="9"/>
        <v>98.9864981084923</v>
      </c>
      <c r="H172" s="32">
        <f t="shared" si="8"/>
        <v>0.15020760037525227</v>
      </c>
    </row>
    <row r="173" spans="1:8" ht="12.75">
      <c r="A173" s="112"/>
      <c r="B173" s="117"/>
      <c r="C173" s="4" t="s">
        <v>259</v>
      </c>
      <c r="D173" s="4" t="s">
        <v>103</v>
      </c>
      <c r="E173" s="6">
        <v>45944</v>
      </c>
      <c r="F173" s="79">
        <v>48000</v>
      </c>
      <c r="G173" s="33">
        <f t="shared" si="9"/>
        <v>104.47501305937664</v>
      </c>
      <c r="H173" s="32">
        <f t="shared" si="8"/>
        <v>0.1616584039913029</v>
      </c>
    </row>
    <row r="174" spans="1:8" ht="12.75">
      <c r="A174" s="112"/>
      <c r="B174" s="117"/>
      <c r="C174" s="24">
        <v>4040</v>
      </c>
      <c r="D174" s="4"/>
      <c r="E174" s="6">
        <v>6580.8</v>
      </c>
      <c r="F174" s="55">
        <v>7500</v>
      </c>
      <c r="G174" s="33">
        <f t="shared" si="9"/>
        <v>113.96790663749088</v>
      </c>
      <c r="H174" s="32">
        <f t="shared" si="8"/>
        <v>0.025259125623641077</v>
      </c>
    </row>
    <row r="175" spans="1:8" ht="22.5">
      <c r="A175" s="112"/>
      <c r="B175" s="117"/>
      <c r="C175" s="4" t="s">
        <v>281</v>
      </c>
      <c r="D175" s="4" t="s">
        <v>105</v>
      </c>
      <c r="E175" s="6"/>
      <c r="F175" s="79">
        <v>3000</v>
      </c>
      <c r="G175" s="33"/>
      <c r="H175" s="32">
        <f t="shared" si="8"/>
        <v>0.010103650249456432</v>
      </c>
    </row>
    <row r="176" spans="1:8" ht="12.75">
      <c r="A176" s="112"/>
      <c r="B176" s="117"/>
      <c r="C176" s="4" t="s">
        <v>280</v>
      </c>
      <c r="D176" s="4" t="s">
        <v>105</v>
      </c>
      <c r="E176" s="6"/>
      <c r="F176" s="79">
        <v>4500</v>
      </c>
      <c r="G176" s="33"/>
      <c r="H176" s="32">
        <f t="shared" si="8"/>
        <v>0.015155475374184645</v>
      </c>
    </row>
    <row r="177" spans="1:8" ht="12.75">
      <c r="A177" s="112"/>
      <c r="B177" s="117"/>
      <c r="C177" s="24">
        <v>4110</v>
      </c>
      <c r="D177" s="4"/>
      <c r="E177" s="6">
        <v>20800</v>
      </c>
      <c r="F177" s="6">
        <f>F178+F179</f>
        <v>21300</v>
      </c>
      <c r="G177" s="33">
        <f t="shared" si="9"/>
        <v>102.40384615384615</v>
      </c>
      <c r="H177" s="32">
        <f t="shared" si="8"/>
        <v>0.07173591677114066</v>
      </c>
    </row>
    <row r="178" spans="1:8" ht="22.5">
      <c r="A178" s="112"/>
      <c r="B178" s="117"/>
      <c r="C178" s="4" t="s">
        <v>263</v>
      </c>
      <c r="D178" s="4" t="s">
        <v>126</v>
      </c>
      <c r="E178" s="6"/>
      <c r="F178" s="79">
        <v>15000</v>
      </c>
      <c r="G178" s="33"/>
      <c r="H178" s="32">
        <f t="shared" si="8"/>
        <v>0.05051825124728215</v>
      </c>
    </row>
    <row r="179" spans="1:8" ht="12.75">
      <c r="A179" s="112"/>
      <c r="B179" s="117"/>
      <c r="C179" s="4" t="s">
        <v>260</v>
      </c>
      <c r="D179" s="4" t="s">
        <v>126</v>
      </c>
      <c r="E179" s="6"/>
      <c r="F179" s="79">
        <v>6300</v>
      </c>
      <c r="G179" s="33"/>
      <c r="H179" s="32">
        <f t="shared" si="8"/>
        <v>0.021217665523858505</v>
      </c>
    </row>
    <row r="180" spans="1:8" ht="12.75">
      <c r="A180" s="112"/>
      <c r="B180" s="117"/>
      <c r="C180" s="24">
        <v>4120</v>
      </c>
      <c r="D180" s="4"/>
      <c r="E180" s="6">
        <v>3300</v>
      </c>
      <c r="F180" s="6">
        <f>F181+F182</f>
        <v>3500</v>
      </c>
      <c r="G180" s="33">
        <f t="shared" si="9"/>
        <v>106.06060606060606</v>
      </c>
      <c r="H180" s="32">
        <f t="shared" si="8"/>
        <v>0.01178759195769917</v>
      </c>
    </row>
    <row r="181" spans="1:8" ht="22.5">
      <c r="A181" s="112"/>
      <c r="B181" s="117"/>
      <c r="C181" s="4" t="s">
        <v>264</v>
      </c>
      <c r="D181" s="4" t="s">
        <v>114</v>
      </c>
      <c r="E181" s="6"/>
      <c r="F181" s="79">
        <v>1500</v>
      </c>
      <c r="G181" s="33"/>
      <c r="H181" s="32">
        <f t="shared" si="8"/>
        <v>0.005051825124728216</v>
      </c>
    </row>
    <row r="182" spans="1:8" ht="12.75">
      <c r="A182" s="112"/>
      <c r="B182" s="117"/>
      <c r="C182" s="4" t="s">
        <v>261</v>
      </c>
      <c r="D182" s="4" t="s">
        <v>114</v>
      </c>
      <c r="E182" s="6"/>
      <c r="F182" s="79">
        <v>2000</v>
      </c>
      <c r="G182" s="33"/>
      <c r="H182" s="32">
        <f t="shared" si="8"/>
        <v>0.006735766832970954</v>
      </c>
    </row>
    <row r="183" spans="1:8" ht="12.75">
      <c r="A183" s="112"/>
      <c r="B183" s="117"/>
      <c r="C183" s="24">
        <v>4170</v>
      </c>
      <c r="D183" s="4"/>
      <c r="E183" s="6"/>
      <c r="F183" s="79"/>
      <c r="G183" s="33"/>
      <c r="H183" s="32">
        <f t="shared" si="8"/>
        <v>0</v>
      </c>
    </row>
    <row r="184" spans="1:8" ht="12.75" customHeight="1">
      <c r="A184" s="112"/>
      <c r="B184" s="117"/>
      <c r="C184" s="4" t="s">
        <v>295</v>
      </c>
      <c r="D184" s="4" t="s">
        <v>157</v>
      </c>
      <c r="E184" s="6"/>
      <c r="F184" s="79"/>
      <c r="G184" s="33"/>
      <c r="H184" s="32">
        <f t="shared" si="8"/>
        <v>0</v>
      </c>
    </row>
    <row r="185" spans="1:8" ht="12.75">
      <c r="A185" s="112"/>
      <c r="B185" s="117"/>
      <c r="C185" s="4"/>
      <c r="D185" s="4"/>
      <c r="E185" s="6"/>
      <c r="F185" s="79"/>
      <c r="G185" s="33"/>
      <c r="H185" s="32">
        <f aca="true" t="shared" si="10" ref="H185:H219">(F185/$F$856)*100</f>
        <v>0</v>
      </c>
    </row>
    <row r="186" spans="1:8" ht="12.75">
      <c r="A186" s="112"/>
      <c r="B186" s="117"/>
      <c r="C186" s="24">
        <v>4210</v>
      </c>
      <c r="D186" s="4"/>
      <c r="E186" s="6">
        <v>5067</v>
      </c>
      <c r="F186" s="6">
        <f>F187+F188</f>
        <v>7000</v>
      </c>
      <c r="G186" s="33">
        <f t="shared" si="9"/>
        <v>138.1488059996053</v>
      </c>
      <c r="H186" s="32">
        <f t="shared" si="10"/>
        <v>0.02357518391539834</v>
      </c>
    </row>
    <row r="187" spans="1:8" ht="13.5" customHeight="1">
      <c r="A187" s="112"/>
      <c r="B187" s="117"/>
      <c r="C187" s="4" t="s">
        <v>296</v>
      </c>
      <c r="D187" s="4" t="s">
        <v>78</v>
      </c>
      <c r="E187" s="6"/>
      <c r="F187" s="79">
        <v>7000</v>
      </c>
      <c r="G187" s="33"/>
      <c r="H187" s="32">
        <f t="shared" si="10"/>
        <v>0.02357518391539834</v>
      </c>
    </row>
    <row r="188" spans="1:8" ht="12.75">
      <c r="A188" s="112"/>
      <c r="B188" s="117"/>
      <c r="C188" s="4" t="s">
        <v>297</v>
      </c>
      <c r="D188" s="4"/>
      <c r="E188" s="6"/>
      <c r="F188" s="79"/>
      <c r="G188" s="33"/>
      <c r="H188" s="32">
        <f t="shared" si="10"/>
        <v>0</v>
      </c>
    </row>
    <row r="189" spans="1:8" ht="12.75">
      <c r="A189" s="112"/>
      <c r="B189" s="117"/>
      <c r="C189" s="24">
        <v>4300</v>
      </c>
      <c r="D189" s="4"/>
      <c r="E189" s="6">
        <v>2500</v>
      </c>
      <c r="F189" s="6">
        <f>F190+F191</f>
        <v>4500</v>
      </c>
      <c r="G189" s="33">
        <f t="shared" si="9"/>
        <v>180</v>
      </c>
      <c r="H189" s="32">
        <f t="shared" si="10"/>
        <v>0.015155475374184645</v>
      </c>
    </row>
    <row r="190" spans="1:8" ht="12.75" customHeight="1">
      <c r="A190" s="112"/>
      <c r="B190" s="117"/>
      <c r="C190" s="4" t="s">
        <v>298</v>
      </c>
      <c r="D190" s="4" t="s">
        <v>91</v>
      </c>
      <c r="E190" s="6"/>
      <c r="F190" s="79">
        <v>4500</v>
      </c>
      <c r="G190" s="33"/>
      <c r="H190" s="32">
        <f t="shared" si="10"/>
        <v>0.015155475374184645</v>
      </c>
    </row>
    <row r="191" spans="1:8" ht="12.75">
      <c r="A191" s="112"/>
      <c r="B191" s="117"/>
      <c r="C191" s="4" t="s">
        <v>299</v>
      </c>
      <c r="D191" s="4"/>
      <c r="E191" s="6"/>
      <c r="F191" s="79"/>
      <c r="G191" s="33"/>
      <c r="H191" s="32">
        <f t="shared" si="10"/>
        <v>0</v>
      </c>
    </row>
    <row r="192" spans="1:8" ht="12.75">
      <c r="A192" s="112"/>
      <c r="B192" s="117"/>
      <c r="C192" s="24">
        <v>4440</v>
      </c>
      <c r="D192" s="4"/>
      <c r="E192" s="6">
        <v>3230</v>
      </c>
      <c r="F192" s="6">
        <f>F193+F194</f>
        <v>3400</v>
      </c>
      <c r="G192" s="33">
        <f t="shared" si="9"/>
        <v>105.26315789473684</v>
      </c>
      <c r="H192" s="32">
        <f t="shared" si="10"/>
        <v>0.011450803616050621</v>
      </c>
    </row>
    <row r="193" spans="1:8" ht="12.75" customHeight="1">
      <c r="A193" s="112"/>
      <c r="B193" s="117"/>
      <c r="C193" s="4" t="s">
        <v>282</v>
      </c>
      <c r="D193" s="4" t="s">
        <v>128</v>
      </c>
      <c r="E193" s="6"/>
      <c r="F193" s="79">
        <v>3400</v>
      </c>
      <c r="G193" s="33"/>
      <c r="H193" s="32">
        <f t="shared" si="10"/>
        <v>0.011450803616050621</v>
      </c>
    </row>
    <row r="194" spans="1:8" ht="12.75">
      <c r="A194" s="112"/>
      <c r="B194" s="117"/>
      <c r="C194" s="4" t="s">
        <v>283</v>
      </c>
      <c r="D194" s="4" t="s">
        <v>128</v>
      </c>
      <c r="E194" s="6"/>
      <c r="F194" s="79"/>
      <c r="G194" s="33"/>
      <c r="H194" s="32">
        <f t="shared" si="10"/>
        <v>0</v>
      </c>
    </row>
    <row r="195" spans="1:8" ht="12.75">
      <c r="A195" s="112"/>
      <c r="B195" s="119" t="s">
        <v>129</v>
      </c>
      <c r="C195" s="3"/>
      <c r="D195" s="3" t="s">
        <v>130</v>
      </c>
      <c r="E195" s="5">
        <f>E197+E198+E199+E200+E201</f>
        <v>80520</v>
      </c>
      <c r="F195" s="5">
        <f>F197+F198+F199+F200+F201</f>
        <v>81700</v>
      </c>
      <c r="G195" s="33">
        <f t="shared" si="9"/>
        <v>101.4654744162941</v>
      </c>
      <c r="H195" s="32">
        <f t="shared" si="10"/>
        <v>0.27515607512686346</v>
      </c>
    </row>
    <row r="196" spans="1:8" s="18" customFormat="1" ht="12.75">
      <c r="A196" s="112"/>
      <c r="B196" s="120"/>
      <c r="C196" s="8"/>
      <c r="D196" s="8" t="s">
        <v>249</v>
      </c>
      <c r="E196" s="11">
        <f>E197+E198+E199+E200+E201</f>
        <v>80520</v>
      </c>
      <c r="F196" s="11">
        <f>F197+F198+F199+F200+F201</f>
        <v>81700</v>
      </c>
      <c r="G196" s="33">
        <f t="shared" si="9"/>
        <v>101.4654744162941</v>
      </c>
      <c r="H196" s="32">
        <f t="shared" si="10"/>
        <v>0.27515607512686346</v>
      </c>
    </row>
    <row r="197" spans="1:8" ht="12.75">
      <c r="A197" s="112"/>
      <c r="B197" s="121"/>
      <c r="C197" s="4" t="s">
        <v>131</v>
      </c>
      <c r="D197" s="4" t="s">
        <v>132</v>
      </c>
      <c r="E197" s="6">
        <v>65000</v>
      </c>
      <c r="F197" s="79">
        <v>66000</v>
      </c>
      <c r="G197" s="33">
        <f t="shared" si="9"/>
        <v>101.53846153846153</v>
      </c>
      <c r="H197" s="32">
        <f t="shared" si="10"/>
        <v>0.22228030548804145</v>
      </c>
    </row>
    <row r="198" spans="1:8" ht="12.75">
      <c r="A198" s="112"/>
      <c r="B198" s="121"/>
      <c r="C198" s="4" t="s">
        <v>109</v>
      </c>
      <c r="D198" s="4" t="s">
        <v>78</v>
      </c>
      <c r="E198" s="6">
        <v>9000</v>
      </c>
      <c r="F198" s="79">
        <v>9000</v>
      </c>
      <c r="G198" s="33">
        <f t="shared" si="9"/>
        <v>100</v>
      </c>
      <c r="H198" s="32">
        <f t="shared" si="10"/>
        <v>0.03031095074836929</v>
      </c>
    </row>
    <row r="199" spans="1:8" ht="12.75">
      <c r="A199" s="112"/>
      <c r="B199" s="121"/>
      <c r="C199" s="4" t="s">
        <v>82</v>
      </c>
      <c r="D199" s="4" t="s">
        <v>91</v>
      </c>
      <c r="E199" s="6">
        <v>6300</v>
      </c>
      <c r="F199" s="79">
        <v>6500</v>
      </c>
      <c r="G199" s="33">
        <f t="shared" si="9"/>
        <v>103.17460317460319</v>
      </c>
      <c r="H199" s="32">
        <f t="shared" si="10"/>
        <v>0.0218912422071556</v>
      </c>
    </row>
    <row r="200" spans="1:8" ht="12.75">
      <c r="A200" s="112"/>
      <c r="B200" s="121"/>
      <c r="C200" s="4" t="s">
        <v>133</v>
      </c>
      <c r="D200" s="4" t="s">
        <v>134</v>
      </c>
      <c r="E200" s="6">
        <v>120</v>
      </c>
      <c r="F200" s="79">
        <v>200</v>
      </c>
      <c r="G200" s="33">
        <f t="shared" si="9"/>
        <v>166.66666666666669</v>
      </c>
      <c r="H200" s="32">
        <f t="shared" si="10"/>
        <v>0.0006735766832970954</v>
      </c>
    </row>
    <row r="201" spans="1:8" ht="22.5">
      <c r="A201" s="112"/>
      <c r="B201" s="108"/>
      <c r="C201" s="4">
        <v>4750</v>
      </c>
      <c r="D201" s="4" t="s">
        <v>151</v>
      </c>
      <c r="E201" s="6">
        <v>100</v>
      </c>
      <c r="F201" s="79"/>
      <c r="G201" s="33">
        <f t="shared" si="9"/>
        <v>0</v>
      </c>
      <c r="H201" s="32">
        <f t="shared" si="10"/>
        <v>0</v>
      </c>
    </row>
    <row r="202" spans="1:8" ht="12.75">
      <c r="A202" s="112"/>
      <c r="B202" s="101" t="s">
        <v>54</v>
      </c>
      <c r="C202" s="3"/>
      <c r="D202" s="3" t="s">
        <v>55</v>
      </c>
      <c r="E202" s="5">
        <f>E205+E206+E207+E208+E209+E210+E211+E212+E213+E214+E215+E216+E217+E221+E222+E223+E224+E225+E231+E218+E219+E220+E228+E229+E230+E226+E227</f>
        <v>1758746</v>
      </c>
      <c r="F202" s="5">
        <f>F205+F206+F207+F208+F209+F210+F211+F212+F213+F214+F215+F216+F217+F221+F222+F223+F224+F225+F231+F218+F219+F220+F228+F229+F230+F226+F227</f>
        <v>1795152</v>
      </c>
      <c r="G202" s="33">
        <f t="shared" si="9"/>
        <v>102.06999760056313</v>
      </c>
      <c r="H202" s="32">
        <f t="shared" si="10"/>
        <v>6.0458626508707365</v>
      </c>
    </row>
    <row r="203" spans="1:8" s="18" customFormat="1" ht="14.25" customHeight="1">
      <c r="A203" s="112"/>
      <c r="B203" s="109"/>
      <c r="C203" s="8"/>
      <c r="D203" s="23" t="s">
        <v>249</v>
      </c>
      <c r="E203" s="11">
        <f>E205+E206+E207+E208+E209+E210+E211+E212+E213+E214+E215+E216+E217+E218+E219+E220+E221+E222+E223+E224+E225+E228+E226+E229+E230+E227</f>
        <v>1746746</v>
      </c>
      <c r="F203" s="11">
        <f>F205+F206+F207+F208+F209+F210+F211+F212+F213+F214+F215+F216+F217+F218+F219+F220+F221+F222+F223+F224+F225+F228+F226+F229+F230+F227</f>
        <v>1786652</v>
      </c>
      <c r="G203" s="33">
        <f t="shared" si="9"/>
        <v>102.28459089071909</v>
      </c>
      <c r="H203" s="32">
        <f t="shared" si="10"/>
        <v>6.01723564183061</v>
      </c>
    </row>
    <row r="204" spans="1:8" s="18" customFormat="1" ht="12.75">
      <c r="A204" s="112"/>
      <c r="B204" s="109"/>
      <c r="C204" s="8"/>
      <c r="D204" s="8" t="s">
        <v>266</v>
      </c>
      <c r="E204" s="11">
        <f>E231</f>
        <v>12000</v>
      </c>
      <c r="F204" s="11">
        <f>F231</f>
        <v>8500</v>
      </c>
      <c r="G204" s="33">
        <f t="shared" si="9"/>
        <v>70.83333333333334</v>
      </c>
      <c r="H204" s="32">
        <f t="shared" si="10"/>
        <v>0.028627009040126557</v>
      </c>
    </row>
    <row r="205" spans="1:8" ht="12.75">
      <c r="A205" s="112"/>
      <c r="B205" s="100"/>
      <c r="C205" s="4" t="s">
        <v>100</v>
      </c>
      <c r="D205" s="4" t="s">
        <v>137</v>
      </c>
      <c r="E205" s="6">
        <v>10000</v>
      </c>
      <c r="F205" s="79">
        <v>11402</v>
      </c>
      <c r="G205" s="33">
        <f t="shared" si="9"/>
        <v>114.02000000000001</v>
      </c>
      <c r="H205" s="32">
        <f t="shared" si="10"/>
        <v>0.03840060671476741</v>
      </c>
    </row>
    <row r="206" spans="1:8" ht="12.75">
      <c r="A206" s="112"/>
      <c r="B206" s="100"/>
      <c r="C206" s="4" t="s">
        <v>102</v>
      </c>
      <c r="D206" s="4" t="s">
        <v>103</v>
      </c>
      <c r="E206" s="6">
        <v>1080000</v>
      </c>
      <c r="F206" s="79">
        <v>1115000</v>
      </c>
      <c r="G206" s="33">
        <f t="shared" si="9"/>
        <v>103.24074074074075</v>
      </c>
      <c r="H206" s="32">
        <f t="shared" si="10"/>
        <v>3.7551900093813066</v>
      </c>
    </row>
    <row r="207" spans="1:8" ht="12.75">
      <c r="A207" s="112"/>
      <c r="B207" s="100"/>
      <c r="C207" s="4" t="s">
        <v>104</v>
      </c>
      <c r="D207" s="4" t="s">
        <v>105</v>
      </c>
      <c r="E207" s="6">
        <v>86000</v>
      </c>
      <c r="F207" s="79">
        <v>95000</v>
      </c>
      <c r="G207" s="33">
        <f t="shared" si="9"/>
        <v>110.46511627906976</v>
      </c>
      <c r="H207" s="32">
        <f t="shared" si="10"/>
        <v>0.3199489245661203</v>
      </c>
    </row>
    <row r="208" spans="1:8" ht="12.75">
      <c r="A208" s="112"/>
      <c r="B208" s="100"/>
      <c r="C208" s="4" t="s">
        <v>106</v>
      </c>
      <c r="D208" s="4" t="s">
        <v>88</v>
      </c>
      <c r="E208" s="6">
        <v>184200</v>
      </c>
      <c r="F208" s="79">
        <v>183000</v>
      </c>
      <c r="G208" s="33">
        <f t="shared" si="9"/>
        <v>99.3485342019544</v>
      </c>
      <c r="H208" s="32">
        <f t="shared" si="10"/>
        <v>0.6163226652168422</v>
      </c>
    </row>
    <row r="209" spans="1:8" ht="12.75">
      <c r="A209" s="112"/>
      <c r="B209" s="100"/>
      <c r="C209" s="4" t="s">
        <v>107</v>
      </c>
      <c r="D209" s="4" t="s">
        <v>114</v>
      </c>
      <c r="E209" s="6">
        <v>30596</v>
      </c>
      <c r="F209" s="79">
        <v>30000</v>
      </c>
      <c r="G209" s="33">
        <f t="shared" si="9"/>
        <v>98.05203294548306</v>
      </c>
      <c r="H209" s="32">
        <f t="shared" si="10"/>
        <v>0.1010365024945643</v>
      </c>
    </row>
    <row r="210" spans="1:8" ht="22.5">
      <c r="A210" s="112"/>
      <c r="B210" s="100"/>
      <c r="C210" s="4" t="s">
        <v>138</v>
      </c>
      <c r="D210" s="4" t="s">
        <v>139</v>
      </c>
      <c r="E210" s="6">
        <v>15220</v>
      </c>
      <c r="F210" s="79">
        <v>16000</v>
      </c>
      <c r="G210" s="33">
        <f t="shared" si="9"/>
        <v>105.12483574244416</v>
      </c>
      <c r="H210" s="32">
        <f t="shared" si="10"/>
        <v>0.05388613466376763</v>
      </c>
    </row>
    <row r="211" spans="1:8" ht="12.75">
      <c r="A211" s="112"/>
      <c r="B211" s="100"/>
      <c r="C211" s="4" t="s">
        <v>108</v>
      </c>
      <c r="D211" s="4" t="s">
        <v>90</v>
      </c>
      <c r="E211" s="6">
        <v>13430</v>
      </c>
      <c r="F211" s="79">
        <v>13000</v>
      </c>
      <c r="G211" s="33">
        <f t="shared" si="9"/>
        <v>96.79821295606851</v>
      </c>
      <c r="H211" s="32">
        <f t="shared" si="10"/>
        <v>0.0437824844143112</v>
      </c>
    </row>
    <row r="212" spans="1:8" ht="12.75">
      <c r="A212" s="112"/>
      <c r="B212" s="100"/>
      <c r="C212" s="4" t="s">
        <v>109</v>
      </c>
      <c r="D212" s="4" t="s">
        <v>78</v>
      </c>
      <c r="E212" s="6">
        <v>104000</v>
      </c>
      <c r="F212" s="79">
        <v>129000</v>
      </c>
      <c r="G212" s="33">
        <f t="shared" si="9"/>
        <v>124.03846153846155</v>
      </c>
      <c r="H212" s="32">
        <f t="shared" si="10"/>
        <v>0.43445696072662654</v>
      </c>
    </row>
    <row r="213" spans="1:8" ht="12.75">
      <c r="A213" s="112"/>
      <c r="B213" s="100"/>
      <c r="C213" s="4" t="s">
        <v>117</v>
      </c>
      <c r="D213" s="4" t="s">
        <v>79</v>
      </c>
      <c r="E213" s="6">
        <v>18000</v>
      </c>
      <c r="F213" s="79">
        <v>18120</v>
      </c>
      <c r="G213" s="33">
        <f t="shared" si="9"/>
        <v>100.66666666666666</v>
      </c>
      <c r="H213" s="32">
        <f t="shared" si="10"/>
        <v>0.061026047506716835</v>
      </c>
    </row>
    <row r="214" spans="1:8" ht="12.75">
      <c r="A214" s="112"/>
      <c r="B214" s="100"/>
      <c r="C214" s="4" t="s">
        <v>80</v>
      </c>
      <c r="D214" s="4" t="s">
        <v>81</v>
      </c>
      <c r="E214" s="6">
        <v>50</v>
      </c>
      <c r="F214" s="79">
        <v>2000</v>
      </c>
      <c r="G214" s="33">
        <f t="shared" si="9"/>
        <v>4000</v>
      </c>
      <c r="H214" s="32">
        <f t="shared" si="10"/>
        <v>0.006735766832970954</v>
      </c>
    </row>
    <row r="215" spans="1:8" ht="12.75">
      <c r="A215" s="112"/>
      <c r="B215" s="100"/>
      <c r="C215" s="4" t="s">
        <v>140</v>
      </c>
      <c r="D215" s="4" t="s">
        <v>99</v>
      </c>
      <c r="E215" s="6">
        <v>500</v>
      </c>
      <c r="F215" s="79">
        <v>1900</v>
      </c>
      <c r="G215" s="33">
        <f t="shared" si="9"/>
        <v>380</v>
      </c>
      <c r="H215" s="32">
        <f t="shared" si="10"/>
        <v>0.006398978491322406</v>
      </c>
    </row>
    <row r="216" spans="1:8" ht="12.75">
      <c r="A216" s="112"/>
      <c r="B216" s="100"/>
      <c r="C216" s="4" t="s">
        <v>82</v>
      </c>
      <c r="D216" s="4" t="s">
        <v>91</v>
      </c>
      <c r="E216" s="6">
        <v>75000</v>
      </c>
      <c r="F216" s="79">
        <v>78280</v>
      </c>
      <c r="G216" s="33">
        <f t="shared" si="9"/>
        <v>104.37333333333333</v>
      </c>
      <c r="H216" s="32">
        <f t="shared" si="10"/>
        <v>0.26363791384248314</v>
      </c>
    </row>
    <row r="217" spans="1:8" ht="12.75">
      <c r="A217" s="112"/>
      <c r="B217" s="100"/>
      <c r="C217" s="4" t="s">
        <v>141</v>
      </c>
      <c r="D217" s="4" t="s">
        <v>142</v>
      </c>
      <c r="E217" s="6">
        <v>4600</v>
      </c>
      <c r="F217" s="79">
        <v>5400</v>
      </c>
      <c r="G217" s="33">
        <f t="shared" si="9"/>
        <v>117.3913043478261</v>
      </c>
      <c r="H217" s="32">
        <f t="shared" si="10"/>
        <v>0.018186570449021576</v>
      </c>
    </row>
    <row r="218" spans="1:8" ht="22.5">
      <c r="A218" s="112"/>
      <c r="B218" s="100"/>
      <c r="C218" s="4">
        <v>4360</v>
      </c>
      <c r="D218" s="4" t="s">
        <v>143</v>
      </c>
      <c r="E218" s="6">
        <v>7500</v>
      </c>
      <c r="F218" s="79">
        <v>6750</v>
      </c>
      <c r="G218" s="33">
        <f t="shared" si="9"/>
        <v>90</v>
      </c>
      <c r="H218" s="32">
        <f t="shared" si="10"/>
        <v>0.022733213061276968</v>
      </c>
    </row>
    <row r="219" spans="1:8" ht="22.5">
      <c r="A219" s="112"/>
      <c r="B219" s="100"/>
      <c r="C219" s="4">
        <v>4370</v>
      </c>
      <c r="D219" s="4" t="s">
        <v>144</v>
      </c>
      <c r="E219" s="6">
        <v>8500</v>
      </c>
      <c r="F219" s="79">
        <v>10000</v>
      </c>
      <c r="G219" s="33">
        <f t="shared" si="9"/>
        <v>117.64705882352942</v>
      </c>
      <c r="H219" s="32">
        <f t="shared" si="10"/>
        <v>0.033678834164854766</v>
      </c>
    </row>
    <row r="220" spans="1:8" ht="12.75">
      <c r="A220" s="112"/>
      <c r="B220" s="100"/>
      <c r="C220" s="4">
        <v>4380</v>
      </c>
      <c r="D220" s="4" t="s">
        <v>145</v>
      </c>
      <c r="E220" s="6">
        <v>50</v>
      </c>
      <c r="F220" s="79">
        <v>100</v>
      </c>
      <c r="G220" s="33">
        <f aca="true" t="shared" si="11" ref="G220:G276">(F220/E220)*100</f>
        <v>200</v>
      </c>
      <c r="H220" s="32">
        <f aca="true" t="shared" si="12" ref="H220:H251">(F220/$F$856)*100</f>
        <v>0.0003367883416485477</v>
      </c>
    </row>
    <row r="221" spans="1:8" ht="12.75">
      <c r="A221" s="112"/>
      <c r="B221" s="100"/>
      <c r="C221" s="4" t="s">
        <v>133</v>
      </c>
      <c r="D221" s="4" t="s">
        <v>134</v>
      </c>
      <c r="E221" s="6">
        <v>18000</v>
      </c>
      <c r="F221" s="79">
        <v>14000</v>
      </c>
      <c r="G221" s="33">
        <f t="shared" si="11"/>
        <v>77.77777777777779</v>
      </c>
      <c r="H221" s="32">
        <f t="shared" si="12"/>
        <v>0.04715036783079668</v>
      </c>
    </row>
    <row r="222" spans="1:8" ht="15.75" customHeight="1">
      <c r="A222" s="112"/>
      <c r="B222" s="100"/>
      <c r="C222" s="4" t="s">
        <v>135</v>
      </c>
      <c r="D222" s="4" t="s">
        <v>136</v>
      </c>
      <c r="E222" s="6"/>
      <c r="F222" s="79">
        <v>100</v>
      </c>
      <c r="G222" s="33"/>
      <c r="H222" s="32">
        <f t="shared" si="12"/>
        <v>0.0003367883416485477</v>
      </c>
    </row>
    <row r="223" spans="1:8" ht="12.75">
      <c r="A223" s="112"/>
      <c r="B223" s="100"/>
      <c r="C223" s="4" t="s">
        <v>119</v>
      </c>
      <c r="D223" s="4" t="s">
        <v>92</v>
      </c>
      <c r="E223" s="6">
        <v>2600</v>
      </c>
      <c r="F223" s="79">
        <v>1200</v>
      </c>
      <c r="G223" s="33">
        <f t="shared" si="11"/>
        <v>46.15384615384615</v>
      </c>
      <c r="H223" s="32">
        <f t="shared" si="12"/>
        <v>0.004041460099782572</v>
      </c>
    </row>
    <row r="224" spans="1:8" ht="15" customHeight="1">
      <c r="A224" s="112"/>
      <c r="B224" s="100"/>
      <c r="C224" s="4" t="s">
        <v>127</v>
      </c>
      <c r="D224" s="4" t="s">
        <v>146</v>
      </c>
      <c r="E224" s="6">
        <v>41300</v>
      </c>
      <c r="F224" s="79">
        <v>40000</v>
      </c>
      <c r="G224" s="33">
        <f t="shared" si="11"/>
        <v>96.85230024213075</v>
      </c>
      <c r="H224" s="32">
        <f t="shared" si="12"/>
        <v>0.13471533665941907</v>
      </c>
    </row>
    <row r="225" spans="1:8" ht="12.75">
      <c r="A225" s="112"/>
      <c r="B225" s="100"/>
      <c r="C225" s="4" t="s">
        <v>147</v>
      </c>
      <c r="D225" s="4" t="s">
        <v>148</v>
      </c>
      <c r="E225" s="6"/>
      <c r="F225" s="79">
        <v>200</v>
      </c>
      <c r="G225" s="33"/>
      <c r="H225" s="32">
        <f t="shared" si="12"/>
        <v>0.0006735766832970954</v>
      </c>
    </row>
    <row r="226" spans="1:8" ht="12.75">
      <c r="A226" s="112"/>
      <c r="B226" s="100"/>
      <c r="C226" s="4">
        <v>4580</v>
      </c>
      <c r="D226" s="4" t="s">
        <v>14</v>
      </c>
      <c r="E226" s="6"/>
      <c r="F226" s="79">
        <v>200</v>
      </c>
      <c r="G226" s="33"/>
      <c r="H226" s="32">
        <f t="shared" si="12"/>
        <v>0.0006735766832970954</v>
      </c>
    </row>
    <row r="227" spans="1:8" ht="12.75" customHeight="1">
      <c r="A227" s="112"/>
      <c r="B227" s="100"/>
      <c r="C227" s="4">
        <v>4610</v>
      </c>
      <c r="D227" s="4" t="s">
        <v>241</v>
      </c>
      <c r="E227" s="6">
        <v>500</v>
      </c>
      <c r="F227" s="79">
        <v>1000</v>
      </c>
      <c r="G227" s="33">
        <f t="shared" si="11"/>
        <v>200</v>
      </c>
      <c r="H227" s="32">
        <f t="shared" si="12"/>
        <v>0.003367883416485477</v>
      </c>
    </row>
    <row r="228" spans="1:8" ht="22.5">
      <c r="A228" s="112"/>
      <c r="B228" s="100"/>
      <c r="C228" s="4">
        <v>4700</v>
      </c>
      <c r="D228" s="4" t="s">
        <v>149</v>
      </c>
      <c r="E228" s="6">
        <v>17200</v>
      </c>
      <c r="F228" s="79">
        <v>15000</v>
      </c>
      <c r="G228" s="33">
        <f t="shared" si="11"/>
        <v>87.20930232558139</v>
      </c>
      <c r="H228" s="32">
        <f t="shared" si="12"/>
        <v>0.05051825124728215</v>
      </c>
    </row>
    <row r="229" spans="1:8" ht="27" customHeight="1">
      <c r="A229" s="112"/>
      <c r="B229" s="100"/>
      <c r="C229" s="4">
        <v>4740</v>
      </c>
      <c r="D229" s="4" t="s">
        <v>150</v>
      </c>
      <c r="E229" s="6">
        <v>9500</v>
      </c>
      <c r="F229" s="79"/>
      <c r="G229" s="33">
        <f t="shared" si="11"/>
        <v>0</v>
      </c>
      <c r="H229" s="32">
        <f t="shared" si="12"/>
        <v>0</v>
      </c>
    </row>
    <row r="230" spans="1:8" ht="22.5">
      <c r="A230" s="112"/>
      <c r="B230" s="100"/>
      <c r="C230" s="4">
        <v>4750</v>
      </c>
      <c r="D230" s="4" t="s">
        <v>151</v>
      </c>
      <c r="E230" s="6">
        <v>20000</v>
      </c>
      <c r="F230" s="79"/>
      <c r="G230" s="33">
        <f t="shared" si="11"/>
        <v>0</v>
      </c>
      <c r="H230" s="32">
        <f t="shared" si="12"/>
        <v>0</v>
      </c>
    </row>
    <row r="231" spans="1:8" ht="21">
      <c r="A231" s="112"/>
      <c r="B231" s="100"/>
      <c r="C231" s="24" t="s">
        <v>41</v>
      </c>
      <c r="D231" s="24" t="s">
        <v>152</v>
      </c>
      <c r="E231" s="25">
        <f>E232</f>
        <v>12000</v>
      </c>
      <c r="F231" s="25">
        <f>F232</f>
        <v>8500</v>
      </c>
      <c r="G231" s="33">
        <f t="shared" si="11"/>
        <v>70.83333333333334</v>
      </c>
      <c r="H231" s="32">
        <f t="shared" si="12"/>
        <v>0.028627009040126557</v>
      </c>
    </row>
    <row r="232" spans="1:8" ht="12.75">
      <c r="A232" s="112"/>
      <c r="B232" s="108"/>
      <c r="C232" s="4"/>
      <c r="D232" s="23" t="s">
        <v>316</v>
      </c>
      <c r="E232" s="27">
        <v>12000</v>
      </c>
      <c r="F232" s="83">
        <v>8500</v>
      </c>
      <c r="G232" s="33">
        <f t="shared" si="11"/>
        <v>70.83333333333334</v>
      </c>
      <c r="H232" s="32">
        <f t="shared" si="12"/>
        <v>0.028627009040126557</v>
      </c>
    </row>
    <row r="233" spans="1:8" s="13" customFormat="1" ht="12.75">
      <c r="A233" s="112"/>
      <c r="B233" s="99">
        <v>75056</v>
      </c>
      <c r="C233" s="3"/>
      <c r="D233" s="24" t="s">
        <v>385</v>
      </c>
      <c r="E233" s="25">
        <f>E234+E235+E236+E237+E238+E239+E240+E241</f>
        <v>15024.999999999998</v>
      </c>
      <c r="F233" s="25">
        <f>F234+F235+F236+F237+F238+F239+F240+F241</f>
        <v>0</v>
      </c>
      <c r="G233" s="33">
        <f t="shared" si="11"/>
        <v>0</v>
      </c>
      <c r="H233" s="32">
        <f t="shared" si="12"/>
        <v>0</v>
      </c>
    </row>
    <row r="234" spans="1:8" ht="12.75">
      <c r="A234" s="112"/>
      <c r="B234" s="100"/>
      <c r="C234" s="4">
        <v>3020</v>
      </c>
      <c r="D234" s="4" t="s">
        <v>137</v>
      </c>
      <c r="E234" s="27">
        <v>9531</v>
      </c>
      <c r="F234" s="83"/>
      <c r="G234" s="33">
        <f t="shared" si="11"/>
        <v>0</v>
      </c>
      <c r="H234" s="32">
        <f t="shared" si="12"/>
        <v>0</v>
      </c>
    </row>
    <row r="235" spans="1:8" ht="22.5">
      <c r="A235" s="112"/>
      <c r="B235" s="100"/>
      <c r="C235" s="4">
        <v>3040</v>
      </c>
      <c r="D235" s="4" t="s">
        <v>392</v>
      </c>
      <c r="E235" s="27">
        <v>591.63</v>
      </c>
      <c r="F235" s="83"/>
      <c r="G235" s="33">
        <f t="shared" si="11"/>
        <v>0</v>
      </c>
      <c r="H235" s="32">
        <f t="shared" si="12"/>
        <v>0</v>
      </c>
    </row>
    <row r="236" spans="1:8" ht="12.75">
      <c r="A236" s="112"/>
      <c r="B236" s="100"/>
      <c r="C236" s="4">
        <v>4110</v>
      </c>
      <c r="D236" s="4" t="s">
        <v>88</v>
      </c>
      <c r="E236" s="27">
        <v>1785.22</v>
      </c>
      <c r="F236" s="83"/>
      <c r="G236" s="33">
        <f t="shared" si="11"/>
        <v>0</v>
      </c>
      <c r="H236" s="32">
        <f t="shared" si="12"/>
        <v>0</v>
      </c>
    </row>
    <row r="237" spans="1:8" ht="12.75">
      <c r="A237" s="112"/>
      <c r="B237" s="100"/>
      <c r="C237" s="4">
        <v>4120</v>
      </c>
      <c r="D237" s="4" t="s">
        <v>114</v>
      </c>
      <c r="E237" s="27">
        <v>278.15</v>
      </c>
      <c r="F237" s="83"/>
      <c r="G237" s="33">
        <f t="shared" si="11"/>
        <v>0</v>
      </c>
      <c r="H237" s="32">
        <f t="shared" si="12"/>
        <v>0</v>
      </c>
    </row>
    <row r="238" spans="1:8" ht="12.75">
      <c r="A238" s="112"/>
      <c r="B238" s="100"/>
      <c r="C238" s="4">
        <v>4170</v>
      </c>
      <c r="D238" s="4" t="s">
        <v>90</v>
      </c>
      <c r="E238" s="27">
        <v>1630</v>
      </c>
      <c r="F238" s="83"/>
      <c r="G238" s="33">
        <f t="shared" si="11"/>
        <v>0</v>
      </c>
      <c r="H238" s="32">
        <f t="shared" si="12"/>
        <v>0</v>
      </c>
    </row>
    <row r="239" spans="1:8" ht="12.75">
      <c r="A239" s="112"/>
      <c r="B239" s="100"/>
      <c r="C239" s="4">
        <v>4210</v>
      </c>
      <c r="D239" s="4" t="s">
        <v>78</v>
      </c>
      <c r="E239" s="27">
        <v>173.25</v>
      </c>
      <c r="F239" s="83"/>
      <c r="G239" s="33">
        <f t="shared" si="11"/>
        <v>0</v>
      </c>
      <c r="H239" s="32">
        <f t="shared" si="12"/>
        <v>0</v>
      </c>
    </row>
    <row r="240" spans="1:8" ht="12.75">
      <c r="A240" s="112"/>
      <c r="B240" s="100"/>
      <c r="C240" s="4">
        <v>4260</v>
      </c>
      <c r="D240" s="4" t="s">
        <v>79</v>
      </c>
      <c r="E240" s="27">
        <v>100</v>
      </c>
      <c r="F240" s="83"/>
      <c r="G240" s="33">
        <f t="shared" si="11"/>
        <v>0</v>
      </c>
      <c r="H240" s="32">
        <f t="shared" si="12"/>
        <v>0</v>
      </c>
    </row>
    <row r="241" spans="1:8" ht="12.75">
      <c r="A241" s="112"/>
      <c r="B241" s="105"/>
      <c r="C241" s="4">
        <v>4410</v>
      </c>
      <c r="D241" s="4" t="s">
        <v>134</v>
      </c>
      <c r="E241" s="27">
        <v>935.75</v>
      </c>
      <c r="F241" s="83"/>
      <c r="G241" s="33">
        <f t="shared" si="11"/>
        <v>0</v>
      </c>
      <c r="H241" s="32">
        <f t="shared" si="12"/>
        <v>0</v>
      </c>
    </row>
    <row r="242" spans="1:8" ht="12.75">
      <c r="A242" s="112"/>
      <c r="B242" s="101" t="s">
        <v>153</v>
      </c>
      <c r="C242" s="3"/>
      <c r="D242" s="3" t="s">
        <v>9</v>
      </c>
      <c r="E242" s="5">
        <f>E246+E247+E248+E249+E250+E251+E252</f>
        <v>67523.97</v>
      </c>
      <c r="F242" s="5">
        <f>F246+F247+F248+F249+F250+F251+F252</f>
        <v>74620</v>
      </c>
      <c r="G242" s="33">
        <f t="shared" si="11"/>
        <v>110.50890520803205</v>
      </c>
      <c r="H242" s="32">
        <f t="shared" si="12"/>
        <v>0.2513114605381463</v>
      </c>
    </row>
    <row r="243" spans="1:8" s="18" customFormat="1" ht="12.75">
      <c r="A243" s="112"/>
      <c r="B243" s="109"/>
      <c r="C243" s="8"/>
      <c r="D243" s="23" t="s">
        <v>278</v>
      </c>
      <c r="E243" s="11"/>
      <c r="F243" s="11"/>
      <c r="G243" s="33"/>
      <c r="H243" s="32">
        <f t="shared" si="12"/>
        <v>0</v>
      </c>
    </row>
    <row r="244" spans="1:8" s="18" customFormat="1" ht="12.75">
      <c r="A244" s="112"/>
      <c r="B244" s="109"/>
      <c r="C244" s="8"/>
      <c r="D244" s="23" t="s">
        <v>277</v>
      </c>
      <c r="E244" s="11">
        <f>E246+E247+E248+E249+E250+E251+E252</f>
        <v>67523.97</v>
      </c>
      <c r="F244" s="11">
        <f>F246+F247+F248+F249+F250+F251+F252</f>
        <v>74620</v>
      </c>
      <c r="G244" s="33">
        <f t="shared" si="11"/>
        <v>110.50890520803205</v>
      </c>
      <c r="H244" s="32">
        <f t="shared" si="12"/>
        <v>0.2513114605381463</v>
      </c>
    </row>
    <row r="245" spans="1:8" s="18" customFormat="1" ht="12.75">
      <c r="A245" s="112"/>
      <c r="B245" s="109"/>
      <c r="C245" s="8"/>
      <c r="D245" s="8" t="s">
        <v>250</v>
      </c>
      <c r="E245" s="11"/>
      <c r="F245" s="54"/>
      <c r="G245" s="33"/>
      <c r="H245" s="32">
        <f t="shared" si="12"/>
        <v>0</v>
      </c>
    </row>
    <row r="246" spans="1:8" ht="12.75">
      <c r="A246" s="112"/>
      <c r="B246" s="100"/>
      <c r="C246" s="4" t="s">
        <v>154</v>
      </c>
      <c r="D246" s="4" t="s">
        <v>155</v>
      </c>
      <c r="E246" s="6">
        <v>4500</v>
      </c>
      <c r="F246" s="79">
        <v>4500</v>
      </c>
      <c r="G246" s="33">
        <f t="shared" si="11"/>
        <v>100</v>
      </c>
      <c r="H246" s="32">
        <f t="shared" si="12"/>
        <v>0.015155475374184645</v>
      </c>
    </row>
    <row r="247" spans="1:8" ht="12.75">
      <c r="A247" s="112"/>
      <c r="B247" s="100"/>
      <c r="C247" s="4" t="s">
        <v>106</v>
      </c>
      <c r="D247" s="4" t="s">
        <v>156</v>
      </c>
      <c r="E247" s="6">
        <v>90</v>
      </c>
      <c r="F247" s="79">
        <v>100</v>
      </c>
      <c r="G247" s="33">
        <f t="shared" si="11"/>
        <v>111.11111111111111</v>
      </c>
      <c r="H247" s="32">
        <f t="shared" si="12"/>
        <v>0.0003367883416485477</v>
      </c>
    </row>
    <row r="248" spans="1:8" ht="12.75">
      <c r="A248" s="112"/>
      <c r="B248" s="100"/>
      <c r="C248" s="4" t="s">
        <v>107</v>
      </c>
      <c r="D248" s="4" t="s">
        <v>114</v>
      </c>
      <c r="E248" s="6">
        <v>13.97</v>
      </c>
      <c r="F248" s="79">
        <v>20</v>
      </c>
      <c r="G248" s="33">
        <f t="shared" si="11"/>
        <v>143.16392269148176</v>
      </c>
      <c r="H248" s="32">
        <f t="shared" si="12"/>
        <v>6.735766832970954E-05</v>
      </c>
    </row>
    <row r="249" spans="1:8" ht="12.75">
      <c r="A249" s="112"/>
      <c r="B249" s="100"/>
      <c r="C249" s="4" t="s">
        <v>108</v>
      </c>
      <c r="D249" s="4" t="s">
        <v>157</v>
      </c>
      <c r="E249" s="6">
        <v>2920</v>
      </c>
      <c r="F249" s="79">
        <v>3000</v>
      </c>
      <c r="G249" s="33">
        <f t="shared" si="11"/>
        <v>102.73972602739727</v>
      </c>
      <c r="H249" s="32">
        <f t="shared" si="12"/>
        <v>0.010103650249456432</v>
      </c>
    </row>
    <row r="250" spans="1:8" ht="12.75">
      <c r="A250" s="112"/>
      <c r="B250" s="100"/>
      <c r="C250" s="4" t="s">
        <v>109</v>
      </c>
      <c r="D250" s="4" t="s">
        <v>78</v>
      </c>
      <c r="E250" s="6">
        <v>25000</v>
      </c>
      <c r="F250" s="79">
        <v>26000</v>
      </c>
      <c r="G250" s="33">
        <f t="shared" si="11"/>
        <v>104</v>
      </c>
      <c r="H250" s="32">
        <f t="shared" si="12"/>
        <v>0.0875649688286224</v>
      </c>
    </row>
    <row r="251" spans="1:8" ht="12.75">
      <c r="A251" s="112"/>
      <c r="B251" s="100"/>
      <c r="C251" s="4" t="s">
        <v>82</v>
      </c>
      <c r="D251" s="4" t="s">
        <v>91</v>
      </c>
      <c r="E251" s="6">
        <v>23000</v>
      </c>
      <c r="F251" s="79">
        <v>29000</v>
      </c>
      <c r="G251" s="33">
        <f t="shared" si="11"/>
        <v>126.08695652173914</v>
      </c>
      <c r="H251" s="32">
        <f t="shared" si="12"/>
        <v>0.09766861907807883</v>
      </c>
    </row>
    <row r="252" spans="1:8" ht="12.75">
      <c r="A252" s="112"/>
      <c r="B252" s="100"/>
      <c r="C252" s="4">
        <v>4430</v>
      </c>
      <c r="D252" s="4" t="s">
        <v>92</v>
      </c>
      <c r="E252" s="6">
        <v>12000</v>
      </c>
      <c r="F252" s="79">
        <v>12000</v>
      </c>
      <c r="G252" s="33">
        <f t="shared" si="11"/>
        <v>100</v>
      </c>
      <c r="H252" s="32">
        <f aca="true" t="shared" si="13" ref="H252:H276">(F252/$F$856)*100</f>
        <v>0.04041460099782573</v>
      </c>
    </row>
    <row r="253" spans="1:8" ht="34.5" customHeight="1">
      <c r="A253" s="125" t="s">
        <v>160</v>
      </c>
      <c r="B253" s="4"/>
      <c r="C253" s="4"/>
      <c r="D253" s="3" t="s">
        <v>235</v>
      </c>
      <c r="E253" s="5">
        <f>E256+E262+E272</f>
        <v>82375.13</v>
      </c>
      <c r="F253" s="5">
        <f>F256+F262+F272</f>
        <v>1320</v>
      </c>
      <c r="G253" s="37">
        <f t="shared" si="11"/>
        <v>1.6024253922269984</v>
      </c>
      <c r="H253" s="62">
        <f t="shared" si="13"/>
        <v>0.004445606109760829</v>
      </c>
    </row>
    <row r="254" spans="1:8" ht="12.75">
      <c r="A254" s="126"/>
      <c r="B254" s="4"/>
      <c r="C254" s="4"/>
      <c r="D254" s="8" t="s">
        <v>249</v>
      </c>
      <c r="E254" s="6">
        <f>E256+E262+E272</f>
        <v>82375.13</v>
      </c>
      <c r="F254" s="6">
        <f>F256+F262+F272</f>
        <v>1320</v>
      </c>
      <c r="G254" s="33">
        <f t="shared" si="11"/>
        <v>1.6024253922269984</v>
      </c>
      <c r="H254" s="32">
        <f t="shared" si="13"/>
        <v>0.004445606109760829</v>
      </c>
    </row>
    <row r="255" spans="1:8" ht="12.75">
      <c r="A255" s="126"/>
      <c r="B255" s="4"/>
      <c r="C255" s="4"/>
      <c r="D255" s="8" t="s">
        <v>250</v>
      </c>
      <c r="E255" s="5"/>
      <c r="F255" s="82"/>
      <c r="G255" s="33"/>
      <c r="H255" s="32">
        <f t="shared" si="13"/>
        <v>0</v>
      </c>
    </row>
    <row r="256" spans="1:8" ht="12.75">
      <c r="A256" s="112"/>
      <c r="B256" s="101" t="s">
        <v>158</v>
      </c>
      <c r="C256" s="3"/>
      <c r="D256" s="3" t="s">
        <v>159</v>
      </c>
      <c r="E256" s="5">
        <f>E257+E259+E260+E258+E261</f>
        <v>1320</v>
      </c>
      <c r="F256" s="5">
        <f>F257+F259+F260+F258+F261</f>
        <v>1320</v>
      </c>
      <c r="G256" s="33">
        <f t="shared" si="11"/>
        <v>100</v>
      </c>
      <c r="H256" s="32">
        <f t="shared" si="13"/>
        <v>0.004445606109760829</v>
      </c>
    </row>
    <row r="257" spans="1:8" ht="12.75">
      <c r="A257" s="112"/>
      <c r="B257" s="100"/>
      <c r="C257" s="4" t="s">
        <v>106</v>
      </c>
      <c r="D257" s="4" t="s">
        <v>103</v>
      </c>
      <c r="E257" s="6">
        <v>175.8</v>
      </c>
      <c r="F257" s="79">
        <v>175.8</v>
      </c>
      <c r="G257" s="33">
        <f t="shared" si="11"/>
        <v>100</v>
      </c>
      <c r="H257" s="32">
        <f t="shared" si="13"/>
        <v>0.0005920739046181469</v>
      </c>
    </row>
    <row r="258" spans="1:8" ht="12.75">
      <c r="A258" s="112"/>
      <c r="B258" s="100"/>
      <c r="C258" s="4">
        <v>4120</v>
      </c>
      <c r="D258" s="4" t="s">
        <v>89</v>
      </c>
      <c r="E258" s="6">
        <v>25.19</v>
      </c>
      <c r="F258" s="79">
        <v>25.19</v>
      </c>
      <c r="G258" s="33">
        <f t="shared" si="11"/>
        <v>100</v>
      </c>
      <c r="H258" s="32">
        <f t="shared" si="13"/>
        <v>8.483698326126917E-05</v>
      </c>
    </row>
    <row r="259" spans="1:8" ht="12.75" customHeight="1">
      <c r="A259" s="112"/>
      <c r="B259" s="100"/>
      <c r="C259" s="4" t="s">
        <v>108</v>
      </c>
      <c r="D259" s="4" t="s">
        <v>157</v>
      </c>
      <c r="E259" s="6">
        <v>1028.01</v>
      </c>
      <c r="F259" s="79">
        <v>1069.01</v>
      </c>
      <c r="G259" s="33">
        <f t="shared" si="11"/>
        <v>103.98828805167264</v>
      </c>
      <c r="H259" s="32">
        <f t="shared" si="13"/>
        <v>0.0036003010510571396</v>
      </c>
    </row>
    <row r="260" spans="1:8" ht="12.75">
      <c r="A260" s="112"/>
      <c r="B260" s="100"/>
      <c r="C260" s="4" t="s">
        <v>109</v>
      </c>
      <c r="D260" s="4" t="s">
        <v>78</v>
      </c>
      <c r="E260" s="6">
        <v>50</v>
      </c>
      <c r="F260" s="79">
        <v>50</v>
      </c>
      <c r="G260" s="33">
        <f t="shared" si="11"/>
        <v>100</v>
      </c>
      <c r="H260" s="32">
        <f t="shared" si="13"/>
        <v>0.00016839417082427385</v>
      </c>
    </row>
    <row r="261" spans="1:8" ht="26.25" customHeight="1">
      <c r="A261" s="112"/>
      <c r="B261" s="118"/>
      <c r="C261" s="4">
        <v>4740</v>
      </c>
      <c r="D261" s="4" t="s">
        <v>150</v>
      </c>
      <c r="E261" s="6">
        <v>41</v>
      </c>
      <c r="F261" s="79"/>
      <c r="G261" s="33">
        <f t="shared" si="11"/>
        <v>0</v>
      </c>
      <c r="H261" s="32">
        <f t="shared" si="13"/>
        <v>0</v>
      </c>
    </row>
    <row r="262" spans="1:8" s="15" customFormat="1" ht="12.75">
      <c r="A262" s="112"/>
      <c r="B262" s="101">
        <v>75107</v>
      </c>
      <c r="C262" s="3"/>
      <c r="D262" s="3" t="s">
        <v>360</v>
      </c>
      <c r="E262" s="5">
        <f>E263+E264+E265+E266+E267+E268+E269+E270+E271</f>
        <v>45270.13</v>
      </c>
      <c r="F262" s="5">
        <f>F263+F264+F265+F266+F267+F268+F269+F270+F271</f>
        <v>0</v>
      </c>
      <c r="G262" s="33">
        <f t="shared" si="11"/>
        <v>0</v>
      </c>
      <c r="H262" s="32">
        <f t="shared" si="13"/>
        <v>0</v>
      </c>
    </row>
    <row r="263" spans="1:8" ht="12.75">
      <c r="A263" s="112"/>
      <c r="B263" s="107"/>
      <c r="C263" s="4">
        <v>3030</v>
      </c>
      <c r="D263" s="4" t="s">
        <v>132</v>
      </c>
      <c r="E263" s="6">
        <v>13680</v>
      </c>
      <c r="F263" s="79"/>
      <c r="G263" s="33">
        <f t="shared" si="11"/>
        <v>0</v>
      </c>
      <c r="H263" s="32">
        <f t="shared" si="13"/>
        <v>0</v>
      </c>
    </row>
    <row r="264" spans="1:8" ht="12.75">
      <c r="A264" s="112"/>
      <c r="B264" s="107"/>
      <c r="C264" s="4">
        <v>4110</v>
      </c>
      <c r="D264" s="4" t="s">
        <v>88</v>
      </c>
      <c r="E264" s="6">
        <v>1405.35</v>
      </c>
      <c r="F264" s="79"/>
      <c r="G264" s="33">
        <f t="shared" si="11"/>
        <v>0</v>
      </c>
      <c r="H264" s="32">
        <f t="shared" si="13"/>
        <v>0</v>
      </c>
    </row>
    <row r="265" spans="1:8" ht="12.75">
      <c r="A265" s="112"/>
      <c r="B265" s="107"/>
      <c r="C265" s="4">
        <v>4120</v>
      </c>
      <c r="D265" s="4" t="s">
        <v>114</v>
      </c>
      <c r="E265" s="6">
        <v>17087</v>
      </c>
      <c r="F265" s="79"/>
      <c r="G265" s="33">
        <f t="shared" si="11"/>
        <v>0</v>
      </c>
      <c r="H265" s="32">
        <f t="shared" si="13"/>
        <v>0</v>
      </c>
    </row>
    <row r="266" spans="1:8" ht="12.75">
      <c r="A266" s="112"/>
      <c r="B266" s="107"/>
      <c r="C266" s="4">
        <v>4170</v>
      </c>
      <c r="D266" s="4" t="s">
        <v>157</v>
      </c>
      <c r="E266" s="6">
        <v>9371.42</v>
      </c>
      <c r="F266" s="79"/>
      <c r="G266" s="33">
        <f t="shared" si="11"/>
        <v>0</v>
      </c>
      <c r="H266" s="32">
        <f t="shared" si="13"/>
        <v>0</v>
      </c>
    </row>
    <row r="267" spans="1:8" ht="12.75">
      <c r="A267" s="112"/>
      <c r="B267" s="107"/>
      <c r="C267" s="4">
        <v>4210</v>
      </c>
      <c r="D267" s="4" t="s">
        <v>78</v>
      </c>
      <c r="E267" s="6">
        <v>1994.55</v>
      </c>
      <c r="F267" s="79"/>
      <c r="G267" s="33">
        <f t="shared" si="11"/>
        <v>0</v>
      </c>
      <c r="H267" s="32">
        <f t="shared" si="13"/>
        <v>0</v>
      </c>
    </row>
    <row r="268" spans="1:8" ht="12.75">
      <c r="A268" s="112"/>
      <c r="B268" s="107"/>
      <c r="C268" s="4">
        <v>4300</v>
      </c>
      <c r="D268" s="4" t="s">
        <v>91</v>
      </c>
      <c r="E268" s="6">
        <v>286.1</v>
      </c>
      <c r="F268" s="79"/>
      <c r="G268" s="33">
        <f t="shared" si="11"/>
        <v>0</v>
      </c>
      <c r="H268" s="32">
        <f t="shared" si="13"/>
        <v>0</v>
      </c>
    </row>
    <row r="269" spans="1:8" ht="22.5">
      <c r="A269" s="112"/>
      <c r="B269" s="107"/>
      <c r="C269" s="4">
        <v>4360</v>
      </c>
      <c r="D269" s="4" t="s">
        <v>143</v>
      </c>
      <c r="E269" s="6">
        <v>50</v>
      </c>
      <c r="F269" s="79"/>
      <c r="G269" s="33">
        <f t="shared" si="11"/>
        <v>0</v>
      </c>
      <c r="H269" s="32">
        <f t="shared" si="13"/>
        <v>0</v>
      </c>
    </row>
    <row r="270" spans="1:8" ht="12.75">
      <c r="A270" s="112"/>
      <c r="B270" s="107"/>
      <c r="C270" s="4">
        <v>4410</v>
      </c>
      <c r="D270" s="4" t="s">
        <v>134</v>
      </c>
      <c r="E270" s="6">
        <v>1289.35</v>
      </c>
      <c r="F270" s="79"/>
      <c r="G270" s="33">
        <f t="shared" si="11"/>
        <v>0</v>
      </c>
      <c r="H270" s="32">
        <f t="shared" si="13"/>
        <v>0</v>
      </c>
    </row>
    <row r="271" spans="1:8" ht="22.5">
      <c r="A271" s="112"/>
      <c r="B271" s="108"/>
      <c r="C271" s="4">
        <v>4740</v>
      </c>
      <c r="D271" s="4" t="s">
        <v>177</v>
      </c>
      <c r="E271" s="6">
        <v>106.36</v>
      </c>
      <c r="F271" s="79"/>
      <c r="G271" s="33">
        <f t="shared" si="11"/>
        <v>0</v>
      </c>
      <c r="H271" s="32">
        <f t="shared" si="13"/>
        <v>0</v>
      </c>
    </row>
    <row r="272" spans="1:8" s="15" customFormat="1" ht="12.75">
      <c r="A272" s="112"/>
      <c r="B272" s="137">
        <v>75109</v>
      </c>
      <c r="C272" s="3"/>
      <c r="D272" s="3"/>
      <c r="E272" s="5">
        <f>E273+E274+E275+E276+E277+E278+E279+E280+E281+E282</f>
        <v>35785</v>
      </c>
      <c r="F272" s="5">
        <f>F273+F274+F275+F276+F277+F278+F279+F280+F281+F282</f>
        <v>0</v>
      </c>
      <c r="G272" s="33">
        <f t="shared" si="11"/>
        <v>0</v>
      </c>
      <c r="H272" s="32">
        <f t="shared" si="13"/>
        <v>0</v>
      </c>
    </row>
    <row r="273" spans="1:8" s="63" customFormat="1" ht="12.75">
      <c r="A273" s="112"/>
      <c r="B273" s="138"/>
      <c r="C273" s="4">
        <v>3030</v>
      </c>
      <c r="D273" s="4" t="s">
        <v>132</v>
      </c>
      <c r="E273" s="6">
        <v>21580</v>
      </c>
      <c r="F273" s="79"/>
      <c r="G273" s="33">
        <f t="shared" si="11"/>
        <v>0</v>
      </c>
      <c r="H273" s="32">
        <f t="shared" si="13"/>
        <v>0</v>
      </c>
    </row>
    <row r="274" spans="1:8" s="63" customFormat="1" ht="12.75">
      <c r="A274" s="112"/>
      <c r="B274" s="138"/>
      <c r="C274" s="4">
        <v>4110</v>
      </c>
      <c r="D274" s="4" t="s">
        <v>88</v>
      </c>
      <c r="E274" s="6">
        <v>1032.46</v>
      </c>
      <c r="F274" s="79"/>
      <c r="G274" s="33">
        <f t="shared" si="11"/>
        <v>0</v>
      </c>
      <c r="H274" s="32">
        <f t="shared" si="13"/>
        <v>0</v>
      </c>
    </row>
    <row r="275" spans="1:8" s="63" customFormat="1" ht="12.75">
      <c r="A275" s="112"/>
      <c r="B275" s="138"/>
      <c r="C275" s="4">
        <v>4120</v>
      </c>
      <c r="D275" s="4" t="s">
        <v>114</v>
      </c>
      <c r="E275" s="6">
        <v>166.53</v>
      </c>
      <c r="F275" s="79"/>
      <c r="G275" s="33">
        <f t="shared" si="11"/>
        <v>0</v>
      </c>
      <c r="H275" s="32">
        <f t="shared" si="13"/>
        <v>0</v>
      </c>
    </row>
    <row r="276" spans="1:8" s="63" customFormat="1" ht="12.75">
      <c r="A276" s="112"/>
      <c r="B276" s="138"/>
      <c r="C276" s="4">
        <v>4170</v>
      </c>
      <c r="D276" s="4" t="s">
        <v>157</v>
      </c>
      <c r="E276" s="6">
        <v>6797.01</v>
      </c>
      <c r="F276" s="79"/>
      <c r="G276" s="33">
        <f t="shared" si="11"/>
        <v>0</v>
      </c>
      <c r="H276" s="32">
        <f t="shared" si="13"/>
        <v>0</v>
      </c>
    </row>
    <row r="277" spans="1:8" s="63" customFormat="1" ht="12.75">
      <c r="A277" s="112"/>
      <c r="B277" s="138"/>
      <c r="C277" s="4">
        <v>4210</v>
      </c>
      <c r="D277" s="4" t="s">
        <v>78</v>
      </c>
      <c r="E277" s="6">
        <v>1798</v>
      </c>
      <c r="F277" s="79"/>
      <c r="G277" s="33">
        <f aca="true" t="shared" si="14" ref="G277:G307">(F277/E277)*100</f>
        <v>0</v>
      </c>
      <c r="H277" s="32">
        <f aca="true" t="shared" si="15" ref="H277:H323">(F277/$F$856)*100</f>
        <v>0</v>
      </c>
    </row>
    <row r="278" spans="1:8" s="63" customFormat="1" ht="12.75">
      <c r="A278" s="112"/>
      <c r="B278" s="138"/>
      <c r="C278" s="4">
        <v>4300</v>
      </c>
      <c r="D278" s="4" t="s">
        <v>91</v>
      </c>
      <c r="E278" s="6">
        <v>1632</v>
      </c>
      <c r="F278" s="79"/>
      <c r="G278" s="33">
        <f t="shared" si="14"/>
        <v>0</v>
      </c>
      <c r="H278" s="32">
        <f t="shared" si="15"/>
        <v>0</v>
      </c>
    </row>
    <row r="279" spans="1:8" s="63" customFormat="1" ht="22.5">
      <c r="A279" s="112"/>
      <c r="B279" s="138"/>
      <c r="C279" s="4">
        <v>4360</v>
      </c>
      <c r="D279" s="4" t="s">
        <v>143</v>
      </c>
      <c r="E279" s="6">
        <v>100</v>
      </c>
      <c r="F279" s="79"/>
      <c r="G279" s="33">
        <f t="shared" si="14"/>
        <v>0</v>
      </c>
      <c r="H279" s="32">
        <f t="shared" si="15"/>
        <v>0</v>
      </c>
    </row>
    <row r="280" spans="1:8" s="63" customFormat="1" ht="12.75">
      <c r="A280" s="112"/>
      <c r="B280" s="138"/>
      <c r="C280" s="4">
        <v>4410</v>
      </c>
      <c r="D280" s="4" t="s">
        <v>134</v>
      </c>
      <c r="E280" s="6">
        <v>600</v>
      </c>
      <c r="F280" s="79"/>
      <c r="G280" s="33">
        <f t="shared" si="14"/>
        <v>0</v>
      </c>
      <c r="H280" s="32">
        <f t="shared" si="15"/>
        <v>0</v>
      </c>
    </row>
    <row r="281" spans="1:8" s="63" customFormat="1" ht="22.5">
      <c r="A281" s="112"/>
      <c r="B281" s="138"/>
      <c r="C281" s="4">
        <v>4740</v>
      </c>
      <c r="D281" s="4" t="s">
        <v>177</v>
      </c>
      <c r="E281" s="6">
        <v>1120</v>
      </c>
      <c r="F281" s="79"/>
      <c r="G281" s="33">
        <f t="shared" si="14"/>
        <v>0</v>
      </c>
      <c r="H281" s="32">
        <f t="shared" si="15"/>
        <v>0</v>
      </c>
    </row>
    <row r="282" spans="1:8" s="63" customFormat="1" ht="22.5">
      <c r="A282" s="112"/>
      <c r="B282" s="139"/>
      <c r="C282" s="4">
        <v>4750</v>
      </c>
      <c r="D282" s="4" t="s">
        <v>151</v>
      </c>
      <c r="E282" s="6">
        <v>959</v>
      </c>
      <c r="F282" s="79"/>
      <c r="G282" s="33">
        <f t="shared" si="14"/>
        <v>0</v>
      </c>
      <c r="H282" s="32">
        <f t="shared" si="15"/>
        <v>0</v>
      </c>
    </row>
    <row r="283" spans="1:8" ht="27.75" customHeight="1">
      <c r="A283" s="111">
        <v>754</v>
      </c>
      <c r="B283" s="31"/>
      <c r="C283" s="31"/>
      <c r="D283" s="3" t="s">
        <v>56</v>
      </c>
      <c r="E283" s="5">
        <f>E288+E308</f>
        <v>211183</v>
      </c>
      <c r="F283" s="5">
        <f>F288+F308</f>
        <v>170860</v>
      </c>
      <c r="G283" s="37">
        <f t="shared" si="14"/>
        <v>80.90613354294616</v>
      </c>
      <c r="H283" s="62">
        <f t="shared" si="15"/>
        <v>0.5754365605407086</v>
      </c>
    </row>
    <row r="284" spans="1:8" ht="12.75">
      <c r="A284" s="112"/>
      <c r="B284" s="31"/>
      <c r="C284" s="31"/>
      <c r="D284" s="8" t="s">
        <v>251</v>
      </c>
      <c r="E284" s="6">
        <f>E290+E291+E292+E293+E295+E296+E297+E298+E299+E300+E301+E308+E289+E294</f>
        <v>172183</v>
      </c>
      <c r="F284" s="6">
        <f>F290+F291+F292+F293+F295+F296+F297+F298+F299+F300+F301+F308+F289+F294</f>
        <v>170360</v>
      </c>
      <c r="G284" s="33">
        <f t="shared" si="14"/>
        <v>98.94124274754186</v>
      </c>
      <c r="H284" s="32">
        <f t="shared" si="15"/>
        <v>0.5737526188324659</v>
      </c>
    </row>
    <row r="285" spans="1:8" ht="12.75">
      <c r="A285" s="112"/>
      <c r="B285" s="31"/>
      <c r="C285" s="31"/>
      <c r="D285" s="8" t="s">
        <v>250</v>
      </c>
      <c r="E285" s="6">
        <f>E302+E305</f>
        <v>39000</v>
      </c>
      <c r="F285" s="6">
        <f>F302+F305</f>
        <v>500</v>
      </c>
      <c r="G285" s="33">
        <f t="shared" si="14"/>
        <v>1.282051282051282</v>
      </c>
      <c r="H285" s="32">
        <f t="shared" si="15"/>
        <v>0.0016839417082427385</v>
      </c>
    </row>
    <row r="286" spans="1:8" ht="12.75">
      <c r="A286" s="112"/>
      <c r="B286" s="31"/>
      <c r="C286" s="31"/>
      <c r="D286" s="8" t="s">
        <v>257</v>
      </c>
      <c r="E286" s="6"/>
      <c r="F286" s="6"/>
      <c r="G286" s="33"/>
      <c r="H286" s="32">
        <f t="shared" si="15"/>
        <v>0</v>
      </c>
    </row>
    <row r="287" spans="1:8" ht="12.75">
      <c r="A287" s="112"/>
      <c r="B287" s="40"/>
      <c r="C287" s="31"/>
      <c r="D287" s="8" t="s">
        <v>341</v>
      </c>
      <c r="E287" s="6">
        <f>SUM(E284:E286)</f>
        <v>211183</v>
      </c>
      <c r="F287" s="6">
        <f>SUM(F284:F286)</f>
        <v>170860</v>
      </c>
      <c r="G287" s="33">
        <f t="shared" si="14"/>
        <v>80.90613354294616</v>
      </c>
      <c r="H287" s="32">
        <f t="shared" si="15"/>
        <v>0.5754365605407086</v>
      </c>
    </row>
    <row r="288" spans="1:8" ht="17.25" customHeight="1">
      <c r="A288" s="112"/>
      <c r="B288" s="101" t="s">
        <v>57</v>
      </c>
      <c r="C288" s="4"/>
      <c r="D288" s="3" t="s">
        <v>19</v>
      </c>
      <c r="E288" s="5">
        <f>E290+E291+E292+E293+E295+E298+E300+E302+E301+E305+E299+E297+E296+E294+E289</f>
        <v>210883</v>
      </c>
      <c r="F288" s="5">
        <f>F290+F291+F292+F293+F295+F298+F300+F302+F301+F305+F299+F297+F296+F294+F289</f>
        <v>170760</v>
      </c>
      <c r="G288" s="33">
        <f t="shared" si="14"/>
        <v>80.97381012220046</v>
      </c>
      <c r="H288" s="32">
        <f t="shared" si="15"/>
        <v>0.57509977219906</v>
      </c>
    </row>
    <row r="289" spans="1:8" ht="15" customHeight="1">
      <c r="A289" s="112"/>
      <c r="B289" s="100"/>
      <c r="C289" s="4">
        <v>3030</v>
      </c>
      <c r="D289" s="4" t="s">
        <v>386</v>
      </c>
      <c r="E289" s="6">
        <v>39000</v>
      </c>
      <c r="F289" s="79">
        <v>39000</v>
      </c>
      <c r="G289" s="33">
        <f t="shared" si="14"/>
        <v>100</v>
      </c>
      <c r="H289" s="32">
        <f t="shared" si="15"/>
        <v>0.1313474532429336</v>
      </c>
    </row>
    <row r="290" spans="1:8" ht="12.75">
      <c r="A290" s="112"/>
      <c r="B290" s="100"/>
      <c r="C290" s="4" t="s">
        <v>106</v>
      </c>
      <c r="D290" s="4" t="s">
        <v>95</v>
      </c>
      <c r="E290" s="6">
        <v>1300</v>
      </c>
      <c r="F290" s="79">
        <v>1300</v>
      </c>
      <c r="G290" s="33">
        <f t="shared" si="14"/>
        <v>100</v>
      </c>
      <c r="H290" s="32">
        <f t="shared" si="15"/>
        <v>0.0043782484414311195</v>
      </c>
    </row>
    <row r="291" spans="1:8" ht="12.75">
      <c r="A291" s="112"/>
      <c r="B291" s="100"/>
      <c r="C291" s="4" t="s">
        <v>107</v>
      </c>
      <c r="D291" s="4" t="s">
        <v>114</v>
      </c>
      <c r="E291" s="6">
        <v>110</v>
      </c>
      <c r="F291" s="79">
        <v>110</v>
      </c>
      <c r="G291" s="33">
        <f t="shared" si="14"/>
        <v>100</v>
      </c>
      <c r="H291" s="32">
        <f t="shared" si="15"/>
        <v>0.00037046717581340244</v>
      </c>
    </row>
    <row r="292" spans="1:8" ht="12.75">
      <c r="A292" s="112"/>
      <c r="B292" s="100"/>
      <c r="C292" s="4" t="s">
        <v>108</v>
      </c>
      <c r="D292" s="4" t="s">
        <v>90</v>
      </c>
      <c r="E292" s="6">
        <v>24800</v>
      </c>
      <c r="F292" s="79">
        <v>20000</v>
      </c>
      <c r="G292" s="33">
        <f t="shared" si="14"/>
        <v>80.64516129032258</v>
      </c>
      <c r="H292" s="32">
        <f t="shared" si="15"/>
        <v>0.06735766832970953</v>
      </c>
    </row>
    <row r="293" spans="1:8" ht="17.25" customHeight="1">
      <c r="A293" s="112"/>
      <c r="B293" s="100"/>
      <c r="C293" s="4" t="s">
        <v>109</v>
      </c>
      <c r="D293" s="4" t="s">
        <v>78</v>
      </c>
      <c r="E293" s="6">
        <v>58500</v>
      </c>
      <c r="F293" s="79">
        <v>65000</v>
      </c>
      <c r="G293" s="33">
        <f t="shared" si="14"/>
        <v>111.11111111111111</v>
      </c>
      <c r="H293" s="32">
        <f t="shared" si="15"/>
        <v>0.218912422071556</v>
      </c>
    </row>
    <row r="294" spans="1:8" ht="22.5">
      <c r="A294" s="112"/>
      <c r="B294" s="100"/>
      <c r="C294" s="4">
        <v>4230</v>
      </c>
      <c r="D294" s="4" t="s">
        <v>361</v>
      </c>
      <c r="E294" s="6">
        <v>200</v>
      </c>
      <c r="F294" s="79">
        <v>300</v>
      </c>
      <c r="G294" s="33">
        <f t="shared" si="14"/>
        <v>150</v>
      </c>
      <c r="H294" s="32">
        <f t="shared" si="15"/>
        <v>0.001010365024945643</v>
      </c>
    </row>
    <row r="295" spans="1:8" ht="13.5" customHeight="1">
      <c r="A295" s="112"/>
      <c r="B295" s="100"/>
      <c r="C295" s="4" t="s">
        <v>117</v>
      </c>
      <c r="D295" s="4" t="s">
        <v>79</v>
      </c>
      <c r="E295" s="6">
        <v>13260</v>
      </c>
      <c r="F295" s="79">
        <v>12000</v>
      </c>
      <c r="G295" s="33">
        <f t="shared" si="14"/>
        <v>90.49773755656109</v>
      </c>
      <c r="H295" s="32">
        <f t="shared" si="15"/>
        <v>0.04041460099782573</v>
      </c>
    </row>
    <row r="296" spans="1:8" ht="13.5" customHeight="1">
      <c r="A296" s="112"/>
      <c r="B296" s="100"/>
      <c r="C296" s="4">
        <v>4270</v>
      </c>
      <c r="D296" s="4" t="s">
        <v>81</v>
      </c>
      <c r="E296" s="6">
        <v>13000</v>
      </c>
      <c r="F296" s="79">
        <v>8000</v>
      </c>
      <c r="G296" s="33">
        <f t="shared" si="14"/>
        <v>61.53846153846154</v>
      </c>
      <c r="H296" s="32">
        <f t="shared" si="15"/>
        <v>0.026943067331883817</v>
      </c>
    </row>
    <row r="297" spans="1:8" ht="14.25" customHeight="1">
      <c r="A297" s="112"/>
      <c r="B297" s="100"/>
      <c r="C297" s="4">
        <v>4280</v>
      </c>
      <c r="D297" s="4" t="s">
        <v>99</v>
      </c>
      <c r="E297" s="6">
        <v>5390</v>
      </c>
      <c r="F297" s="79">
        <v>5000</v>
      </c>
      <c r="G297" s="33">
        <f t="shared" si="14"/>
        <v>92.76437847866418</v>
      </c>
      <c r="H297" s="32">
        <f t="shared" si="15"/>
        <v>0.016839417082427383</v>
      </c>
    </row>
    <row r="298" spans="1:8" ht="15" customHeight="1">
      <c r="A298" s="112"/>
      <c r="B298" s="100"/>
      <c r="C298" s="4" t="s">
        <v>82</v>
      </c>
      <c r="D298" s="4" t="s">
        <v>91</v>
      </c>
      <c r="E298" s="6">
        <v>10000</v>
      </c>
      <c r="F298" s="79">
        <v>12150</v>
      </c>
      <c r="G298" s="33">
        <f t="shared" si="14"/>
        <v>121.50000000000001</v>
      </c>
      <c r="H298" s="32">
        <f t="shared" si="15"/>
        <v>0.04091978351029854</v>
      </c>
    </row>
    <row r="299" spans="1:8" ht="25.5" customHeight="1">
      <c r="A299" s="112"/>
      <c r="B299" s="100"/>
      <c r="C299" s="4">
        <v>4370</v>
      </c>
      <c r="D299" s="4" t="s">
        <v>161</v>
      </c>
      <c r="E299" s="6">
        <v>10</v>
      </c>
      <c r="F299" s="79">
        <v>100</v>
      </c>
      <c r="G299" s="33">
        <f t="shared" si="14"/>
        <v>1000</v>
      </c>
      <c r="H299" s="32">
        <f t="shared" si="15"/>
        <v>0.0003367883416485477</v>
      </c>
    </row>
    <row r="300" spans="1:8" ht="12.75">
      <c r="A300" s="112"/>
      <c r="B300" s="100"/>
      <c r="C300" s="4" t="s">
        <v>119</v>
      </c>
      <c r="D300" s="4" t="s">
        <v>92</v>
      </c>
      <c r="E300" s="6">
        <v>6200</v>
      </c>
      <c r="F300" s="79">
        <v>7000</v>
      </c>
      <c r="G300" s="33">
        <f t="shared" si="14"/>
        <v>112.90322580645163</v>
      </c>
      <c r="H300" s="32">
        <f t="shared" si="15"/>
        <v>0.02357518391539834</v>
      </c>
    </row>
    <row r="301" spans="1:8" ht="24.75" customHeight="1">
      <c r="A301" s="112"/>
      <c r="B301" s="100"/>
      <c r="C301" s="4">
        <v>4520</v>
      </c>
      <c r="D301" s="4" t="s">
        <v>111</v>
      </c>
      <c r="E301" s="6">
        <v>113</v>
      </c>
      <c r="F301" s="79">
        <v>300</v>
      </c>
      <c r="G301" s="33">
        <f t="shared" si="14"/>
        <v>265.4867256637168</v>
      </c>
      <c r="H301" s="32">
        <f t="shared" si="15"/>
        <v>0.001010365024945643</v>
      </c>
    </row>
    <row r="302" spans="1:8" ht="12.75">
      <c r="A302" s="112"/>
      <c r="B302" s="100"/>
      <c r="C302" s="4" t="s">
        <v>37</v>
      </c>
      <c r="D302" s="4" t="s">
        <v>58</v>
      </c>
      <c r="E302" s="6">
        <f>E303+E304</f>
        <v>11000</v>
      </c>
      <c r="F302" s="6">
        <f>F303+F304</f>
        <v>500</v>
      </c>
      <c r="G302" s="33">
        <f t="shared" si="14"/>
        <v>4.545454545454546</v>
      </c>
      <c r="H302" s="32">
        <f t="shared" si="15"/>
        <v>0.0016839417082427385</v>
      </c>
    </row>
    <row r="303" spans="1:8" ht="12.75">
      <c r="A303" s="112"/>
      <c r="B303" s="100"/>
      <c r="C303" s="4"/>
      <c r="D303" s="4" t="s">
        <v>352</v>
      </c>
      <c r="E303" s="6">
        <v>11000</v>
      </c>
      <c r="F303" s="79"/>
      <c r="G303" s="33">
        <f t="shared" si="14"/>
        <v>0</v>
      </c>
      <c r="H303" s="32">
        <f t="shared" si="15"/>
        <v>0</v>
      </c>
    </row>
    <row r="304" spans="1:8" ht="12.75">
      <c r="A304" s="112"/>
      <c r="B304" s="100"/>
      <c r="C304" s="4"/>
      <c r="D304" s="4" t="s">
        <v>323</v>
      </c>
      <c r="E304" s="6"/>
      <c r="F304" s="79">
        <v>500</v>
      </c>
      <c r="G304" s="33"/>
      <c r="H304" s="32">
        <f t="shared" si="15"/>
        <v>0.0016839417082427385</v>
      </c>
    </row>
    <row r="305" spans="1:8" ht="24" customHeight="1">
      <c r="A305" s="112"/>
      <c r="B305" s="100"/>
      <c r="C305" s="4">
        <v>6060</v>
      </c>
      <c r="D305" s="4" t="s">
        <v>59</v>
      </c>
      <c r="E305" s="6">
        <f>E306+E307</f>
        <v>28000</v>
      </c>
      <c r="F305" s="6">
        <f>F306+F307</f>
        <v>0</v>
      </c>
      <c r="G305" s="33">
        <f t="shared" si="14"/>
        <v>0</v>
      </c>
      <c r="H305" s="32">
        <f t="shared" si="15"/>
        <v>0</v>
      </c>
    </row>
    <row r="306" spans="1:8" ht="15" customHeight="1">
      <c r="A306" s="112"/>
      <c r="B306" s="107"/>
      <c r="C306" s="4"/>
      <c r="D306" s="67" t="s">
        <v>352</v>
      </c>
      <c r="E306" s="6">
        <v>16000</v>
      </c>
      <c r="F306" s="79"/>
      <c r="G306" s="33">
        <f t="shared" si="14"/>
        <v>0</v>
      </c>
      <c r="H306" s="32">
        <f t="shared" si="15"/>
        <v>0</v>
      </c>
    </row>
    <row r="307" spans="1:8" ht="21.75" customHeight="1">
      <c r="A307" s="112"/>
      <c r="B307" s="108"/>
      <c r="C307" s="4"/>
      <c r="D307" s="67" t="s">
        <v>373</v>
      </c>
      <c r="E307" s="6">
        <v>12000</v>
      </c>
      <c r="F307" s="79"/>
      <c r="G307" s="33">
        <f t="shared" si="14"/>
        <v>0</v>
      </c>
      <c r="H307" s="32">
        <f t="shared" si="15"/>
        <v>0</v>
      </c>
    </row>
    <row r="308" spans="1:8" ht="12.75">
      <c r="A308" s="112"/>
      <c r="B308" s="101">
        <v>75421</v>
      </c>
      <c r="C308" s="48"/>
      <c r="D308" s="24" t="s">
        <v>269</v>
      </c>
      <c r="E308" s="25">
        <f>E312+E313+E311+E310+E309</f>
        <v>300</v>
      </c>
      <c r="F308" s="25">
        <f>F312+F313+F311+F310+F309</f>
        <v>100</v>
      </c>
      <c r="G308" s="33">
        <f aca="true" t="shared" si="16" ref="G308:G360">(F308/E308)*100</f>
        <v>33.33333333333333</v>
      </c>
      <c r="H308" s="32">
        <f t="shared" si="15"/>
        <v>0.0003367883416485477</v>
      </c>
    </row>
    <row r="309" spans="1:8" s="85" customFormat="1" ht="14.25" customHeight="1">
      <c r="A309" s="112"/>
      <c r="B309" s="109"/>
      <c r="C309" s="44">
        <v>4100</v>
      </c>
      <c r="D309" s="4" t="s">
        <v>163</v>
      </c>
      <c r="E309" s="45"/>
      <c r="F309" s="84">
        <v>26</v>
      </c>
      <c r="G309" s="33"/>
      <c r="H309" s="32">
        <f t="shared" si="15"/>
        <v>8.756496882862239E-05</v>
      </c>
    </row>
    <row r="310" spans="1:8" s="85" customFormat="1" ht="14.25" customHeight="1">
      <c r="A310" s="112"/>
      <c r="B310" s="109"/>
      <c r="C310" s="44">
        <v>4120</v>
      </c>
      <c r="D310" s="4" t="s">
        <v>114</v>
      </c>
      <c r="E310" s="45"/>
      <c r="F310" s="84">
        <v>6</v>
      </c>
      <c r="G310" s="33"/>
      <c r="H310" s="32">
        <f t="shared" si="15"/>
        <v>2.020730049891286E-05</v>
      </c>
    </row>
    <row r="311" spans="1:8" s="85" customFormat="1" ht="16.5" customHeight="1">
      <c r="A311" s="112"/>
      <c r="B311" s="109"/>
      <c r="C311" s="44">
        <v>4170</v>
      </c>
      <c r="D311" s="4" t="s">
        <v>90</v>
      </c>
      <c r="E311" s="45">
        <v>250</v>
      </c>
      <c r="F311" s="84">
        <v>30</v>
      </c>
      <c r="G311" s="33">
        <f t="shared" si="16"/>
        <v>12</v>
      </c>
      <c r="H311" s="32">
        <f t="shared" si="15"/>
        <v>0.00010103650249456431</v>
      </c>
    </row>
    <row r="312" spans="1:8" s="13" customFormat="1" ht="14.25" customHeight="1">
      <c r="A312" s="112"/>
      <c r="B312" s="102"/>
      <c r="C312" s="4">
        <v>4210</v>
      </c>
      <c r="D312" s="4" t="s">
        <v>78</v>
      </c>
      <c r="E312" s="45">
        <v>50</v>
      </c>
      <c r="F312" s="84">
        <v>20</v>
      </c>
      <c r="G312" s="33">
        <f t="shared" si="16"/>
        <v>40</v>
      </c>
      <c r="H312" s="32">
        <f t="shared" si="15"/>
        <v>6.735766832970954E-05</v>
      </c>
    </row>
    <row r="313" spans="1:8" ht="15" customHeight="1">
      <c r="A313" s="112"/>
      <c r="B313" s="118"/>
      <c r="C313" s="4">
        <v>4300</v>
      </c>
      <c r="D313" s="4" t="s">
        <v>83</v>
      </c>
      <c r="E313" s="6"/>
      <c r="F313" s="79">
        <v>18</v>
      </c>
      <c r="G313" s="33"/>
      <c r="H313" s="32">
        <f t="shared" si="15"/>
        <v>6.062190149673858E-05</v>
      </c>
    </row>
    <row r="314" spans="1:8" ht="41.25" customHeight="1">
      <c r="A314" s="124" t="s">
        <v>164</v>
      </c>
      <c r="B314" s="4"/>
      <c r="C314" s="4"/>
      <c r="D314" s="3" t="s">
        <v>236</v>
      </c>
      <c r="E314" s="5">
        <f>E316</f>
        <v>65500</v>
      </c>
      <c r="F314" s="5">
        <f>F316</f>
        <v>68000</v>
      </c>
      <c r="G314" s="37">
        <f t="shared" si="16"/>
        <v>103.81679389312977</v>
      </c>
      <c r="H314" s="62">
        <f t="shared" si="15"/>
        <v>0.22901607232101245</v>
      </c>
    </row>
    <row r="315" spans="1:8" ht="13.5" customHeight="1">
      <c r="A315" s="124"/>
      <c r="B315" s="4"/>
      <c r="C315" s="4"/>
      <c r="D315" s="8" t="s">
        <v>249</v>
      </c>
      <c r="E315" s="6">
        <f>E317+E319+E320+E318</f>
        <v>65500</v>
      </c>
      <c r="F315" s="6">
        <f>F317+F319+F320+F318</f>
        <v>68000</v>
      </c>
      <c r="G315" s="33">
        <f t="shared" si="16"/>
        <v>103.81679389312977</v>
      </c>
      <c r="H315" s="32">
        <f t="shared" si="15"/>
        <v>0.22901607232101245</v>
      </c>
    </row>
    <row r="316" spans="1:8" ht="18" customHeight="1">
      <c r="A316" s="115"/>
      <c r="B316" s="110" t="s">
        <v>355</v>
      </c>
      <c r="C316" s="4"/>
      <c r="D316" s="3" t="s">
        <v>356</v>
      </c>
      <c r="E316" s="5">
        <f>E317+E319+E320+E318</f>
        <v>65500</v>
      </c>
      <c r="F316" s="5">
        <f>F317+F319+F320+F318</f>
        <v>68000</v>
      </c>
      <c r="G316" s="33">
        <f t="shared" si="16"/>
        <v>103.81679389312977</v>
      </c>
      <c r="H316" s="32">
        <f t="shared" si="15"/>
        <v>0.22901607232101245</v>
      </c>
    </row>
    <row r="317" spans="1:8" ht="12.75" customHeight="1">
      <c r="A317" s="115"/>
      <c r="B317" s="117"/>
      <c r="C317" s="4" t="s">
        <v>162</v>
      </c>
      <c r="D317" s="4" t="s">
        <v>163</v>
      </c>
      <c r="E317" s="6">
        <v>42000</v>
      </c>
      <c r="F317" s="79">
        <v>44000</v>
      </c>
      <c r="G317" s="33">
        <f t="shared" si="16"/>
        <v>104.76190476190477</v>
      </c>
      <c r="H317" s="32">
        <f t="shared" si="15"/>
        <v>0.148186870325361</v>
      </c>
    </row>
    <row r="318" spans="1:8" ht="12" customHeight="1">
      <c r="A318" s="115"/>
      <c r="B318" s="117"/>
      <c r="C318" s="4">
        <v>4170</v>
      </c>
      <c r="D318" s="4" t="s">
        <v>90</v>
      </c>
      <c r="E318" s="6"/>
      <c r="F318" s="79">
        <v>500</v>
      </c>
      <c r="G318" s="33"/>
      <c r="H318" s="32">
        <f t="shared" si="15"/>
        <v>0.0016839417082427385</v>
      </c>
    </row>
    <row r="319" spans="1:8" ht="12" customHeight="1">
      <c r="A319" s="115"/>
      <c r="B319" s="117"/>
      <c r="C319" s="4" t="s">
        <v>109</v>
      </c>
      <c r="D319" s="4" t="s">
        <v>78</v>
      </c>
      <c r="E319" s="6">
        <v>15800</v>
      </c>
      <c r="F319" s="79">
        <v>15500</v>
      </c>
      <c r="G319" s="33">
        <f t="shared" si="16"/>
        <v>98.10126582278481</v>
      </c>
      <c r="H319" s="32">
        <f t="shared" si="15"/>
        <v>0.05220219295552489</v>
      </c>
    </row>
    <row r="320" spans="1:8" ht="12.75" customHeight="1">
      <c r="A320" s="115"/>
      <c r="B320" s="117"/>
      <c r="C320" s="4" t="s">
        <v>82</v>
      </c>
      <c r="D320" s="4" t="s">
        <v>91</v>
      </c>
      <c r="E320" s="6">
        <v>7700</v>
      </c>
      <c r="F320" s="79">
        <v>8000</v>
      </c>
      <c r="G320" s="33">
        <f t="shared" si="16"/>
        <v>103.89610389610388</v>
      </c>
      <c r="H320" s="32">
        <f t="shared" si="15"/>
        <v>0.026943067331883817</v>
      </c>
    </row>
    <row r="321" spans="1:8" s="13" customFormat="1" ht="12" customHeight="1">
      <c r="A321" s="124" t="s">
        <v>169</v>
      </c>
      <c r="B321" s="3"/>
      <c r="C321" s="3"/>
      <c r="D321" s="3" t="s">
        <v>237</v>
      </c>
      <c r="E321" s="5">
        <f>E323</f>
        <v>280000</v>
      </c>
      <c r="F321" s="5">
        <f>F323</f>
        <v>306700</v>
      </c>
      <c r="G321" s="37">
        <f t="shared" si="16"/>
        <v>109.53571428571429</v>
      </c>
      <c r="H321" s="62">
        <f t="shared" si="15"/>
        <v>1.0329298438360957</v>
      </c>
    </row>
    <row r="322" spans="1:8" s="13" customFormat="1" ht="11.25" customHeight="1">
      <c r="A322" s="124"/>
      <c r="B322" s="3"/>
      <c r="C322" s="3"/>
      <c r="D322" s="8" t="s">
        <v>249</v>
      </c>
      <c r="E322" s="6">
        <f>E323</f>
        <v>280000</v>
      </c>
      <c r="F322" s="6">
        <f>F323</f>
        <v>306700</v>
      </c>
      <c r="G322" s="33">
        <f t="shared" si="16"/>
        <v>109.53571428571429</v>
      </c>
      <c r="H322" s="32">
        <f t="shared" si="15"/>
        <v>1.0329298438360957</v>
      </c>
    </row>
    <row r="323" spans="1:8" ht="12.75">
      <c r="A323" s="115"/>
      <c r="B323" s="110" t="s">
        <v>165</v>
      </c>
      <c r="C323" s="4"/>
      <c r="D323" s="3" t="s">
        <v>357</v>
      </c>
      <c r="E323" s="5">
        <f>E324+E325</f>
        <v>280000</v>
      </c>
      <c r="F323" s="5">
        <f>F324+F325</f>
        <v>306700</v>
      </c>
      <c r="G323" s="33">
        <f t="shared" si="16"/>
        <v>109.53571428571429</v>
      </c>
      <c r="H323" s="32">
        <f t="shared" si="15"/>
        <v>1.0329298438360957</v>
      </c>
    </row>
    <row r="324" spans="1:8" ht="12.75">
      <c r="A324" s="115"/>
      <c r="B324" s="110"/>
      <c r="C324" s="4">
        <v>8020</v>
      </c>
      <c r="D324" s="22" t="s">
        <v>168</v>
      </c>
      <c r="E324" s="5">
        <v>0</v>
      </c>
      <c r="F324" s="84">
        <v>30000</v>
      </c>
      <c r="G324" s="33"/>
      <c r="H324" s="32"/>
    </row>
    <row r="325" spans="1:8" ht="12.75">
      <c r="A325" s="115"/>
      <c r="B325" s="117"/>
      <c r="C325" s="4" t="s">
        <v>166</v>
      </c>
      <c r="D325" s="4" t="s">
        <v>167</v>
      </c>
      <c r="E325" s="6">
        <v>280000</v>
      </c>
      <c r="F325" s="79">
        <v>276700</v>
      </c>
      <c r="G325" s="33">
        <f t="shared" si="16"/>
        <v>98.82142857142857</v>
      </c>
      <c r="H325" s="32">
        <f aca="true" t="shared" si="17" ref="H325:H341">(F325/$F$856)*100</f>
        <v>0.9318933413415313</v>
      </c>
    </row>
    <row r="326" spans="1:8" s="13" customFormat="1" ht="12.75">
      <c r="A326" s="124" t="s">
        <v>171</v>
      </c>
      <c r="B326" s="47"/>
      <c r="C326" s="47"/>
      <c r="D326" s="3" t="s">
        <v>20</v>
      </c>
      <c r="E326" s="5">
        <f>E328</f>
        <v>0</v>
      </c>
      <c r="F326" s="5">
        <f>F328</f>
        <v>78200</v>
      </c>
      <c r="G326" s="33"/>
      <c r="H326" s="62">
        <f t="shared" si="17"/>
        <v>0.2633684831691643</v>
      </c>
    </row>
    <row r="327" spans="1:8" s="13" customFormat="1" ht="12.75">
      <c r="A327" s="124"/>
      <c r="B327" s="47"/>
      <c r="C327" s="47"/>
      <c r="D327" s="8" t="s">
        <v>249</v>
      </c>
      <c r="E327" s="6">
        <f>E329</f>
        <v>0</v>
      </c>
      <c r="F327" s="6">
        <f>F328</f>
        <v>78200</v>
      </c>
      <c r="G327" s="33"/>
      <c r="H327" s="32">
        <f t="shared" si="17"/>
        <v>0.2633684831691643</v>
      </c>
    </row>
    <row r="328" spans="1:8" ht="12.75">
      <c r="A328" s="115"/>
      <c r="B328" s="115">
        <v>75818</v>
      </c>
      <c r="C328" s="47"/>
      <c r="D328" s="47" t="s">
        <v>170</v>
      </c>
      <c r="E328" s="36">
        <f>E329</f>
        <v>0</v>
      </c>
      <c r="F328" s="36">
        <f>F329</f>
        <v>78200</v>
      </c>
      <c r="G328" s="33"/>
      <c r="H328" s="32">
        <f t="shared" si="17"/>
        <v>0.2633684831691643</v>
      </c>
    </row>
    <row r="329" spans="1:8" ht="12.75">
      <c r="A329" s="115"/>
      <c r="B329" s="115"/>
      <c r="C329" s="31">
        <v>4810</v>
      </c>
      <c r="D329" s="31" t="s">
        <v>170</v>
      </c>
      <c r="E329" s="6">
        <f>E330+E331+E332</f>
        <v>0</v>
      </c>
      <c r="F329" s="28">
        <f>F330+F331+F332</f>
        <v>78200</v>
      </c>
      <c r="G329" s="33"/>
      <c r="H329" s="32">
        <f t="shared" si="17"/>
        <v>0.2633684831691643</v>
      </c>
    </row>
    <row r="330" spans="1:8" ht="12.75">
      <c r="A330" s="47"/>
      <c r="B330" s="47"/>
      <c r="C330" s="31"/>
      <c r="D330" s="31" t="s">
        <v>294</v>
      </c>
      <c r="E330" s="6"/>
      <c r="F330" s="79">
        <v>30000</v>
      </c>
      <c r="G330" s="33"/>
      <c r="H330" s="32">
        <f t="shared" si="17"/>
        <v>0.1010365024945643</v>
      </c>
    </row>
    <row r="331" spans="1:8" ht="12.75">
      <c r="A331" s="47"/>
      <c r="B331" s="47"/>
      <c r="C331" s="31"/>
      <c r="D331" s="50" t="s">
        <v>292</v>
      </c>
      <c r="E331" s="27"/>
      <c r="F331" s="83">
        <v>0</v>
      </c>
      <c r="G331" s="33"/>
      <c r="H331" s="32">
        <f t="shared" si="17"/>
        <v>0</v>
      </c>
    </row>
    <row r="332" spans="1:8" ht="12.75">
      <c r="A332" s="47"/>
      <c r="B332" s="47"/>
      <c r="C332" s="31"/>
      <c r="D332" s="50" t="s">
        <v>293</v>
      </c>
      <c r="E332" s="27"/>
      <c r="F332" s="83">
        <v>48200</v>
      </c>
      <c r="G332" s="33"/>
      <c r="H332" s="32">
        <f t="shared" si="17"/>
        <v>0.1623319806746</v>
      </c>
    </row>
    <row r="333" spans="1:8" ht="15" customHeight="1">
      <c r="A333" s="124" t="s">
        <v>60</v>
      </c>
      <c r="B333" s="47"/>
      <c r="C333" s="47"/>
      <c r="D333" s="3" t="s">
        <v>21</v>
      </c>
      <c r="E333" s="5">
        <f>E338+E370+E377+E406+E408+E445+E453+E477+E485+E493+E520+E531+E524</f>
        <v>8818747</v>
      </c>
      <c r="F333" s="5">
        <f>F338+F370+F377+F406+F408+F445+F453+F477+F485+F493+F520+F531+F524</f>
        <v>9011130</v>
      </c>
      <c r="G333" s="37">
        <f t="shared" si="16"/>
        <v>102.18152306671232</v>
      </c>
      <c r="H333" s="62">
        <f t="shared" si="17"/>
        <v>30.34843529079477</v>
      </c>
    </row>
    <row r="334" spans="1:8" ht="12.75">
      <c r="A334" s="124"/>
      <c r="B334" s="47"/>
      <c r="C334" s="47"/>
      <c r="D334" s="8" t="s">
        <v>249</v>
      </c>
      <c r="E334" s="6">
        <f>E333-E335</f>
        <v>8740152</v>
      </c>
      <c r="F334" s="6">
        <f>F333-F335</f>
        <v>8271130</v>
      </c>
      <c r="G334" s="33">
        <f t="shared" si="16"/>
        <v>94.6337088874427</v>
      </c>
      <c r="H334" s="32">
        <f t="shared" si="17"/>
        <v>27.856201562595523</v>
      </c>
    </row>
    <row r="335" spans="1:8" ht="12.75">
      <c r="A335" s="124"/>
      <c r="B335" s="47"/>
      <c r="C335" s="47"/>
      <c r="D335" s="8" t="s">
        <v>250</v>
      </c>
      <c r="E335" s="6">
        <f>E368+E443+E516</f>
        <v>78595</v>
      </c>
      <c r="F335" s="6">
        <f>F368+F443+F516+F518</f>
        <v>740000</v>
      </c>
      <c r="G335" s="33">
        <f t="shared" si="16"/>
        <v>941.5357211018513</v>
      </c>
      <c r="H335" s="32">
        <f t="shared" si="17"/>
        <v>2.492233728199253</v>
      </c>
    </row>
    <row r="336" spans="1:8" ht="12.75">
      <c r="A336" s="124"/>
      <c r="B336" s="47"/>
      <c r="C336" s="47"/>
      <c r="D336" s="23" t="s">
        <v>340</v>
      </c>
      <c r="E336" s="27">
        <f>SUM(E334:E335)</f>
        <v>8818747</v>
      </c>
      <c r="F336" s="27">
        <f>SUM(F334:F335)</f>
        <v>9011130</v>
      </c>
      <c r="G336" s="33">
        <f t="shared" si="16"/>
        <v>102.18152306671232</v>
      </c>
      <c r="H336" s="32">
        <f t="shared" si="17"/>
        <v>30.34843529079477</v>
      </c>
    </row>
    <row r="337" spans="1:8" ht="12.75">
      <c r="A337" s="124"/>
      <c r="B337" s="47"/>
      <c r="C337" s="47"/>
      <c r="D337" s="8" t="s">
        <v>252</v>
      </c>
      <c r="E337" s="6">
        <f>E380</f>
        <v>200832</v>
      </c>
      <c r="F337" s="6">
        <f>F380</f>
        <v>200936</v>
      </c>
      <c r="G337" s="33">
        <f t="shared" si="16"/>
        <v>100.05178457616317</v>
      </c>
      <c r="H337" s="32">
        <f t="shared" si="17"/>
        <v>0.6767290221749257</v>
      </c>
    </row>
    <row r="338" spans="1:8" ht="12.75">
      <c r="A338" s="124"/>
      <c r="B338" s="111">
        <v>80101</v>
      </c>
      <c r="C338" s="47"/>
      <c r="D338" s="3" t="s">
        <v>61</v>
      </c>
      <c r="E338" s="5">
        <f>E341+E342+E343+E344+E345+E346+E347+E350+E353+E354+E356+E358+E360+E362+E363+E359+E355+E366+E367+E361+E365+E368+E348+E349+E351+E352+E357+E364</f>
        <v>3940768</v>
      </c>
      <c r="F338" s="5">
        <f>F341+F342+F343+F344+F345+F346+F347+F350+F353+F354+F356+F358+F360+F362+F363+F359+F355+F366+F367+F361+F365+F368+F348+F349+F351+F352+F357+F364</f>
        <v>3442671</v>
      </c>
      <c r="G338" s="37">
        <f t="shared" si="16"/>
        <v>87.36040792048657</v>
      </c>
      <c r="H338" s="62">
        <f t="shared" si="17"/>
        <v>11.594514569315473</v>
      </c>
    </row>
    <row r="339" spans="1:8" ht="12.75">
      <c r="A339" s="124"/>
      <c r="B339" s="112"/>
      <c r="C339" s="47"/>
      <c r="D339" s="3" t="s">
        <v>300</v>
      </c>
      <c r="E339" s="5"/>
      <c r="F339" s="82"/>
      <c r="G339" s="33"/>
      <c r="H339" s="32">
        <f t="shared" si="17"/>
        <v>0</v>
      </c>
    </row>
    <row r="340" spans="1:8" ht="9" customHeight="1">
      <c r="A340" s="124"/>
      <c r="B340" s="112"/>
      <c r="C340" s="47"/>
      <c r="D340" s="3" t="s">
        <v>301</v>
      </c>
      <c r="E340" s="5">
        <f>E368</f>
        <v>14300</v>
      </c>
      <c r="F340" s="5">
        <f>F368</f>
        <v>0</v>
      </c>
      <c r="G340" s="33">
        <f t="shared" si="16"/>
        <v>0</v>
      </c>
      <c r="H340" s="32">
        <f t="shared" si="17"/>
        <v>0</v>
      </c>
    </row>
    <row r="341" spans="1:8" ht="18" customHeight="1">
      <c r="A341" s="124"/>
      <c r="B341" s="113"/>
      <c r="C341" s="31">
        <v>3020</v>
      </c>
      <c r="D341" s="4" t="s">
        <v>172</v>
      </c>
      <c r="E341" s="6">
        <v>160220</v>
      </c>
      <c r="F341" s="79">
        <v>171868</v>
      </c>
      <c r="G341" s="33">
        <f t="shared" si="16"/>
        <v>107.27000374485083</v>
      </c>
      <c r="H341" s="32">
        <f t="shared" si="17"/>
        <v>0.578831387024526</v>
      </c>
    </row>
    <row r="342" spans="1:8" ht="12.75">
      <c r="A342" s="124"/>
      <c r="B342" s="113"/>
      <c r="C342" s="31">
        <v>4010</v>
      </c>
      <c r="D342" s="4" t="s">
        <v>103</v>
      </c>
      <c r="E342" s="6">
        <v>2150600</v>
      </c>
      <c r="F342" s="79">
        <v>2257876</v>
      </c>
      <c r="G342" s="33">
        <f t="shared" si="16"/>
        <v>104.98818934250906</v>
      </c>
      <c r="H342" s="32">
        <f aca="true" t="shared" si="18" ref="H342:H405">(F342/$F$856)*100</f>
        <v>7.604263136880562</v>
      </c>
    </row>
    <row r="343" spans="1:8" ht="12.75">
      <c r="A343" s="124"/>
      <c r="B343" s="113"/>
      <c r="C343" s="31">
        <v>4040</v>
      </c>
      <c r="D343" s="4" t="s">
        <v>105</v>
      </c>
      <c r="E343" s="6">
        <v>152426</v>
      </c>
      <c r="F343" s="79">
        <v>171840</v>
      </c>
      <c r="G343" s="33">
        <f t="shared" si="16"/>
        <v>112.73667222127459</v>
      </c>
      <c r="H343" s="32">
        <f t="shared" si="18"/>
        <v>0.5787370862888643</v>
      </c>
    </row>
    <row r="344" spans="1:8" ht="12.75">
      <c r="A344" s="124"/>
      <c r="B344" s="113"/>
      <c r="C344" s="31">
        <v>4110</v>
      </c>
      <c r="D344" s="4" t="s">
        <v>88</v>
      </c>
      <c r="E344" s="6">
        <v>363390</v>
      </c>
      <c r="F344" s="79">
        <v>387915</v>
      </c>
      <c r="G344" s="33">
        <f t="shared" si="16"/>
        <v>106.74894741187155</v>
      </c>
      <c r="H344" s="32">
        <f t="shared" si="18"/>
        <v>1.3064524955059638</v>
      </c>
    </row>
    <row r="345" spans="1:8" ht="12.75">
      <c r="A345" s="124"/>
      <c r="B345" s="113"/>
      <c r="C345" s="31">
        <v>4120</v>
      </c>
      <c r="D345" s="4" t="s">
        <v>114</v>
      </c>
      <c r="E345" s="6">
        <v>57030</v>
      </c>
      <c r="F345" s="79">
        <v>62157</v>
      </c>
      <c r="G345" s="33">
        <f t="shared" si="16"/>
        <v>108.99000526038927</v>
      </c>
      <c r="H345" s="32">
        <f t="shared" si="18"/>
        <v>0.2093375295184878</v>
      </c>
    </row>
    <row r="346" spans="1:8" ht="12.75">
      <c r="A346" s="124"/>
      <c r="B346" s="113"/>
      <c r="C346" s="31">
        <v>4170</v>
      </c>
      <c r="D346" s="4" t="s">
        <v>174</v>
      </c>
      <c r="E346" s="6">
        <v>11200</v>
      </c>
      <c r="F346" s="79">
        <v>6000</v>
      </c>
      <c r="G346" s="33">
        <f t="shared" si="16"/>
        <v>53.57142857142857</v>
      </c>
      <c r="H346" s="32">
        <f t="shared" si="18"/>
        <v>0.020207300498912863</v>
      </c>
    </row>
    <row r="347" spans="1:8" ht="12.75">
      <c r="A347" s="124"/>
      <c r="B347" s="113"/>
      <c r="C347" s="31">
        <v>4210</v>
      </c>
      <c r="D347" s="4" t="s">
        <v>78</v>
      </c>
      <c r="E347" s="6">
        <v>178260</v>
      </c>
      <c r="F347" s="79">
        <v>100000</v>
      </c>
      <c r="G347" s="33">
        <f t="shared" si="16"/>
        <v>56.09783462358353</v>
      </c>
      <c r="H347" s="32">
        <f t="shared" si="18"/>
        <v>0.3367883416485477</v>
      </c>
    </row>
    <row r="348" spans="1:8" ht="12.75">
      <c r="A348" s="124"/>
      <c r="B348" s="113"/>
      <c r="C348" s="31">
        <v>4218</v>
      </c>
      <c r="D348" s="4" t="s">
        <v>78</v>
      </c>
      <c r="E348" s="6">
        <v>282</v>
      </c>
      <c r="F348" s="79"/>
      <c r="G348" s="33">
        <f t="shared" si="16"/>
        <v>0</v>
      </c>
      <c r="H348" s="32">
        <f t="shared" si="18"/>
        <v>0</v>
      </c>
    </row>
    <row r="349" spans="1:8" ht="12.75">
      <c r="A349" s="124"/>
      <c r="B349" s="113"/>
      <c r="C349" s="31">
        <v>4219</v>
      </c>
      <c r="D349" s="4" t="s">
        <v>78</v>
      </c>
      <c r="E349" s="6">
        <v>396</v>
      </c>
      <c r="F349" s="79"/>
      <c r="G349" s="33">
        <f t="shared" si="16"/>
        <v>0</v>
      </c>
      <c r="H349" s="32">
        <f t="shared" si="18"/>
        <v>0</v>
      </c>
    </row>
    <row r="350" spans="1:8" ht="12.75">
      <c r="A350" s="124"/>
      <c r="B350" s="113"/>
      <c r="C350" s="31">
        <v>4240</v>
      </c>
      <c r="D350" s="4" t="s">
        <v>175</v>
      </c>
      <c r="E350" s="6">
        <v>3300</v>
      </c>
      <c r="F350" s="79">
        <v>2000</v>
      </c>
      <c r="G350" s="33">
        <f t="shared" si="16"/>
        <v>60.60606060606061</v>
      </c>
      <c r="H350" s="32">
        <f t="shared" si="18"/>
        <v>0.006735766832970954</v>
      </c>
    </row>
    <row r="351" spans="1:8" ht="12.75">
      <c r="A351" s="124"/>
      <c r="B351" s="113"/>
      <c r="C351" s="31">
        <v>4248</v>
      </c>
      <c r="D351" s="4" t="s">
        <v>175</v>
      </c>
      <c r="E351" s="6">
        <v>468249</v>
      </c>
      <c r="F351" s="79"/>
      <c r="G351" s="33">
        <f t="shared" si="16"/>
        <v>0</v>
      </c>
      <c r="H351" s="32">
        <f t="shared" si="18"/>
        <v>0</v>
      </c>
    </row>
    <row r="352" spans="1:8" ht="12.75">
      <c r="A352" s="124"/>
      <c r="B352" s="113"/>
      <c r="C352" s="31">
        <v>4249</v>
      </c>
      <c r="D352" s="4" t="s">
        <v>175</v>
      </c>
      <c r="E352" s="6">
        <v>126024</v>
      </c>
      <c r="F352" s="79"/>
      <c r="G352" s="33">
        <f t="shared" si="16"/>
        <v>0</v>
      </c>
      <c r="H352" s="32">
        <f t="shared" si="18"/>
        <v>0</v>
      </c>
    </row>
    <row r="353" spans="1:8" ht="14.25" customHeight="1">
      <c r="A353" s="124"/>
      <c r="B353" s="113"/>
      <c r="C353" s="31">
        <v>4260</v>
      </c>
      <c r="D353" s="4" t="s">
        <v>79</v>
      </c>
      <c r="E353" s="6">
        <v>39950</v>
      </c>
      <c r="F353" s="79">
        <v>41700</v>
      </c>
      <c r="G353" s="33">
        <f t="shared" si="16"/>
        <v>104.38047559449313</v>
      </c>
      <c r="H353" s="32">
        <f t="shared" si="18"/>
        <v>0.1404407384674444</v>
      </c>
    </row>
    <row r="354" spans="1:8" ht="16.5" customHeight="1">
      <c r="A354" s="124"/>
      <c r="B354" s="113"/>
      <c r="C354" s="31">
        <v>4270</v>
      </c>
      <c r="D354" s="4" t="s">
        <v>81</v>
      </c>
      <c r="E354" s="6">
        <v>19310</v>
      </c>
      <c r="F354" s="79">
        <v>49200</v>
      </c>
      <c r="G354" s="33">
        <f t="shared" si="16"/>
        <v>254.79026411185913</v>
      </c>
      <c r="H354" s="32">
        <f t="shared" si="18"/>
        <v>0.16569986409108545</v>
      </c>
    </row>
    <row r="355" spans="1:8" ht="16.5" customHeight="1">
      <c r="A355" s="124"/>
      <c r="B355" s="113"/>
      <c r="C355" s="31">
        <v>4280</v>
      </c>
      <c r="D355" s="4" t="s">
        <v>99</v>
      </c>
      <c r="E355" s="6">
        <v>4450</v>
      </c>
      <c r="F355" s="79">
        <v>4500</v>
      </c>
      <c r="G355" s="33">
        <f t="shared" si="16"/>
        <v>101.12359550561798</v>
      </c>
      <c r="H355" s="32">
        <f t="shared" si="18"/>
        <v>0.015155475374184645</v>
      </c>
    </row>
    <row r="356" spans="1:8" ht="18" customHeight="1">
      <c r="A356" s="124"/>
      <c r="B356" s="113"/>
      <c r="C356" s="31">
        <v>4300</v>
      </c>
      <c r="D356" s="4" t="s">
        <v>91</v>
      </c>
      <c r="E356" s="6">
        <v>28490</v>
      </c>
      <c r="F356" s="79">
        <v>23275</v>
      </c>
      <c r="G356" s="33">
        <f t="shared" si="16"/>
        <v>81.6953316953317</v>
      </c>
      <c r="H356" s="32">
        <f t="shared" si="18"/>
        <v>0.07838748651869946</v>
      </c>
    </row>
    <row r="357" spans="1:8" ht="17.25" customHeight="1">
      <c r="A357" s="124"/>
      <c r="B357" s="113"/>
      <c r="C357" s="31">
        <v>4309</v>
      </c>
      <c r="D357" s="4" t="s">
        <v>91</v>
      </c>
      <c r="E357" s="6">
        <v>1995</v>
      </c>
      <c r="F357" s="79"/>
      <c r="G357" s="33">
        <f t="shared" si="16"/>
        <v>0</v>
      </c>
      <c r="H357" s="32">
        <f t="shared" si="18"/>
        <v>0</v>
      </c>
    </row>
    <row r="358" spans="1:8" ht="14.25" customHeight="1">
      <c r="A358" s="124"/>
      <c r="B358" s="113"/>
      <c r="C358" s="31">
        <v>4350</v>
      </c>
      <c r="D358" s="4" t="s">
        <v>142</v>
      </c>
      <c r="E358" s="6">
        <v>1940</v>
      </c>
      <c r="F358" s="79">
        <v>2040</v>
      </c>
      <c r="G358" s="33">
        <f t="shared" si="16"/>
        <v>105.15463917525774</v>
      </c>
      <c r="H358" s="32">
        <f t="shared" si="18"/>
        <v>0.006870482169630373</v>
      </c>
    </row>
    <row r="359" spans="1:8" ht="22.5" customHeight="1">
      <c r="A359" s="124"/>
      <c r="B359" s="113"/>
      <c r="C359" s="31">
        <v>4370</v>
      </c>
      <c r="D359" s="4" t="s">
        <v>161</v>
      </c>
      <c r="E359" s="6">
        <v>8050</v>
      </c>
      <c r="F359" s="79">
        <v>8450</v>
      </c>
      <c r="G359" s="33">
        <f t="shared" si="16"/>
        <v>104.96894409937889</v>
      </c>
      <c r="H359" s="32">
        <f t="shared" si="18"/>
        <v>0.028458614869302283</v>
      </c>
    </row>
    <row r="360" spans="1:8" ht="15" customHeight="1">
      <c r="A360" s="124"/>
      <c r="B360" s="113"/>
      <c r="C360" s="31">
        <v>4410</v>
      </c>
      <c r="D360" s="4" t="s">
        <v>134</v>
      </c>
      <c r="E360" s="6">
        <v>3600</v>
      </c>
      <c r="F360" s="79">
        <v>4200</v>
      </c>
      <c r="G360" s="33">
        <f t="shared" si="16"/>
        <v>116.66666666666667</v>
      </c>
      <c r="H360" s="32">
        <f t="shared" si="18"/>
        <v>0.014145110349239001</v>
      </c>
    </row>
    <row r="361" spans="1:8" ht="15.75" customHeight="1">
      <c r="A361" s="124"/>
      <c r="B361" s="113"/>
      <c r="C361" s="31">
        <v>4420</v>
      </c>
      <c r="D361" s="4" t="s">
        <v>136</v>
      </c>
      <c r="E361" s="6"/>
      <c r="F361" s="79">
        <v>100</v>
      </c>
      <c r="G361" s="33"/>
      <c r="H361" s="32">
        <f t="shared" si="18"/>
        <v>0.0003367883416485477</v>
      </c>
    </row>
    <row r="362" spans="1:8" ht="14.25" customHeight="1">
      <c r="A362" s="124"/>
      <c r="B362" s="113"/>
      <c r="C362" s="31">
        <v>4430</v>
      </c>
      <c r="D362" s="4" t="s">
        <v>92</v>
      </c>
      <c r="E362" s="6">
        <v>1215</v>
      </c>
      <c r="F362" s="79">
        <v>1900</v>
      </c>
      <c r="G362" s="33">
        <f aca="true" t="shared" si="19" ref="G362:G409">(F362/E362)*100</f>
        <v>156.37860082304528</v>
      </c>
      <c r="H362" s="32">
        <f t="shared" si="18"/>
        <v>0.006398978491322406</v>
      </c>
    </row>
    <row r="363" spans="1:8" ht="15" customHeight="1">
      <c r="A363" s="124"/>
      <c r="B363" s="113"/>
      <c r="C363" s="31">
        <v>4440</v>
      </c>
      <c r="D363" s="4" t="s">
        <v>176</v>
      </c>
      <c r="E363" s="6">
        <v>131806</v>
      </c>
      <c r="F363" s="79">
        <v>141950</v>
      </c>
      <c r="G363" s="33">
        <f t="shared" si="19"/>
        <v>107.69615950715445</v>
      </c>
      <c r="H363" s="32">
        <f t="shared" si="18"/>
        <v>0.47807105097011343</v>
      </c>
    </row>
    <row r="364" spans="1:8" ht="14.25" customHeight="1">
      <c r="A364" s="124"/>
      <c r="B364" s="113"/>
      <c r="C364" s="31">
        <v>4520</v>
      </c>
      <c r="D364" s="4" t="s">
        <v>382</v>
      </c>
      <c r="E364" s="6">
        <v>3875</v>
      </c>
      <c r="F364" s="79">
        <v>4000</v>
      </c>
      <c r="G364" s="33">
        <f t="shared" si="19"/>
        <v>103.2258064516129</v>
      </c>
      <c r="H364" s="32">
        <f t="shared" si="18"/>
        <v>0.013471533665941908</v>
      </c>
    </row>
    <row r="365" spans="1:8" ht="22.5">
      <c r="A365" s="124"/>
      <c r="B365" s="113"/>
      <c r="C365" s="31">
        <v>4700</v>
      </c>
      <c r="D365" s="4" t="s">
        <v>270</v>
      </c>
      <c r="E365" s="6">
        <v>800</v>
      </c>
      <c r="F365" s="79">
        <v>1700</v>
      </c>
      <c r="G365" s="33">
        <f t="shared" si="19"/>
        <v>212.5</v>
      </c>
      <c r="H365" s="32">
        <f t="shared" si="18"/>
        <v>0.0057254018080253105</v>
      </c>
    </row>
    <row r="366" spans="1:8" ht="26.25" customHeight="1">
      <c r="A366" s="124"/>
      <c r="B366" s="113"/>
      <c r="C366" s="31">
        <v>4740</v>
      </c>
      <c r="D366" s="4" t="s">
        <v>177</v>
      </c>
      <c r="E366" s="6">
        <v>1700</v>
      </c>
      <c r="F366" s="79"/>
      <c r="G366" s="33">
        <f t="shared" si="19"/>
        <v>0</v>
      </c>
      <c r="H366" s="32">
        <f t="shared" si="18"/>
        <v>0</v>
      </c>
    </row>
    <row r="367" spans="1:8" ht="23.25" customHeight="1">
      <c r="A367" s="124"/>
      <c r="B367" s="113"/>
      <c r="C367" s="31">
        <v>4750</v>
      </c>
      <c r="D367" s="4" t="s">
        <v>151</v>
      </c>
      <c r="E367" s="6">
        <v>7910</v>
      </c>
      <c r="F367" s="79"/>
      <c r="G367" s="33">
        <f t="shared" si="19"/>
        <v>0</v>
      </c>
      <c r="H367" s="32">
        <f t="shared" si="18"/>
        <v>0</v>
      </c>
    </row>
    <row r="368" spans="1:8" ht="21.75" customHeight="1">
      <c r="A368" s="124"/>
      <c r="B368" s="103"/>
      <c r="C368" s="51">
        <v>6060</v>
      </c>
      <c r="D368" s="3" t="s">
        <v>59</v>
      </c>
      <c r="E368" s="25">
        <f>E369</f>
        <v>14300</v>
      </c>
      <c r="F368" s="25">
        <f>F369</f>
        <v>0</v>
      </c>
      <c r="G368" s="33">
        <f t="shared" si="19"/>
        <v>0</v>
      </c>
      <c r="H368" s="32">
        <f t="shared" si="18"/>
        <v>0</v>
      </c>
    </row>
    <row r="369" spans="1:8" ht="25.5" customHeight="1">
      <c r="A369" s="124"/>
      <c r="B369" s="103"/>
      <c r="C369" s="51"/>
      <c r="D369" s="23" t="s">
        <v>406</v>
      </c>
      <c r="E369" s="6">
        <v>14300</v>
      </c>
      <c r="F369" s="79"/>
      <c r="G369" s="33">
        <f t="shared" si="19"/>
        <v>0</v>
      </c>
      <c r="H369" s="32">
        <f t="shared" si="18"/>
        <v>0</v>
      </c>
    </row>
    <row r="370" spans="1:8" ht="24" customHeight="1">
      <c r="A370" s="124"/>
      <c r="B370" s="115">
        <v>80103</v>
      </c>
      <c r="C370" s="47"/>
      <c r="D370" s="3" t="s">
        <v>178</v>
      </c>
      <c r="E370" s="5">
        <f>E371+E372+E373+E374+E375+E376</f>
        <v>130073</v>
      </c>
      <c r="F370" s="5">
        <f>F371+F372+F373+F374+F375+F376</f>
        <v>130936</v>
      </c>
      <c r="G370" s="37">
        <f t="shared" si="19"/>
        <v>100.66347358790833</v>
      </c>
      <c r="H370" s="62">
        <f t="shared" si="18"/>
        <v>0.44097718302094235</v>
      </c>
    </row>
    <row r="371" spans="1:8" ht="22.5">
      <c r="A371" s="124"/>
      <c r="B371" s="116"/>
      <c r="C371" s="31">
        <v>3020</v>
      </c>
      <c r="D371" s="4" t="s">
        <v>172</v>
      </c>
      <c r="E371" s="6">
        <v>7100</v>
      </c>
      <c r="F371" s="79">
        <v>7583</v>
      </c>
      <c r="G371" s="33">
        <f t="shared" si="19"/>
        <v>106.80281690140845</v>
      </c>
      <c r="H371" s="32">
        <f t="shared" si="18"/>
        <v>0.02553865994720937</v>
      </c>
    </row>
    <row r="372" spans="1:8" ht="12.75">
      <c r="A372" s="124"/>
      <c r="B372" s="116"/>
      <c r="C372" s="31">
        <v>4010</v>
      </c>
      <c r="D372" s="4" t="s">
        <v>103</v>
      </c>
      <c r="E372" s="6">
        <v>89890</v>
      </c>
      <c r="F372" s="79">
        <v>90824</v>
      </c>
      <c r="G372" s="33">
        <f t="shared" si="19"/>
        <v>101.0390477249972</v>
      </c>
      <c r="H372" s="32">
        <f t="shared" si="18"/>
        <v>0.30588464341887694</v>
      </c>
    </row>
    <row r="373" spans="1:8" ht="12.75">
      <c r="A373" s="124"/>
      <c r="B373" s="116"/>
      <c r="C373" s="31">
        <v>4040</v>
      </c>
      <c r="D373" s="4" t="s">
        <v>173</v>
      </c>
      <c r="E373" s="6">
        <v>9632</v>
      </c>
      <c r="F373" s="79">
        <v>8081</v>
      </c>
      <c r="G373" s="33">
        <f t="shared" si="19"/>
        <v>83.89742524916943</v>
      </c>
      <c r="H373" s="32">
        <f t="shared" si="18"/>
        <v>0.027215865888619135</v>
      </c>
    </row>
    <row r="374" spans="1:8" ht="12.75">
      <c r="A374" s="124"/>
      <c r="B374" s="116"/>
      <c r="C374" s="31">
        <v>4110</v>
      </c>
      <c r="D374" s="4" t="s">
        <v>88</v>
      </c>
      <c r="E374" s="6">
        <v>15520</v>
      </c>
      <c r="F374" s="79">
        <v>15912</v>
      </c>
      <c r="G374" s="33">
        <f t="shared" si="19"/>
        <v>102.52577319587628</v>
      </c>
      <c r="H374" s="32">
        <f t="shared" si="18"/>
        <v>0.05358976092311691</v>
      </c>
    </row>
    <row r="375" spans="1:8" ht="12.75">
      <c r="A375" s="124"/>
      <c r="B375" s="116"/>
      <c r="C375" s="31">
        <v>4120</v>
      </c>
      <c r="D375" s="4" t="s">
        <v>114</v>
      </c>
      <c r="E375" s="6">
        <v>2375</v>
      </c>
      <c r="F375" s="79">
        <v>2602</v>
      </c>
      <c r="G375" s="33">
        <f t="shared" si="19"/>
        <v>109.5578947368421</v>
      </c>
      <c r="H375" s="32">
        <f t="shared" si="18"/>
        <v>0.00876323264969521</v>
      </c>
    </row>
    <row r="376" spans="1:8" ht="12.75">
      <c r="A376" s="124"/>
      <c r="B376" s="116"/>
      <c r="C376" s="31">
        <v>4440</v>
      </c>
      <c r="D376" s="4" t="s">
        <v>176</v>
      </c>
      <c r="E376" s="6">
        <v>5556</v>
      </c>
      <c r="F376" s="79">
        <v>5934</v>
      </c>
      <c r="G376" s="33">
        <f t="shared" si="19"/>
        <v>106.8034557235421</v>
      </c>
      <c r="H376" s="32">
        <f t="shared" si="18"/>
        <v>0.01998502019342482</v>
      </c>
    </row>
    <row r="377" spans="1:8" ht="12.75">
      <c r="A377" s="124"/>
      <c r="B377" s="111">
        <v>80104</v>
      </c>
      <c r="C377" s="47"/>
      <c r="D377" s="3" t="s">
        <v>22</v>
      </c>
      <c r="E377" s="5">
        <f>E380+E381+E382+E383+E384+E385+E386+E387+E390+E393+E394+E396+E400+E401+E402+E395+E399+E404+E398+E405+E403+E388+E389+E391+E392+E397</f>
        <v>576881</v>
      </c>
      <c r="F377" s="5">
        <f>F380+F381+F382+F383+F384+F385+F386+F387+F390+F393+F394+F396+F400+F401+F402+F395+F399+F404+F398+F405+F403+F388+F389+F391+F392+F397</f>
        <v>618514</v>
      </c>
      <c r="G377" s="37">
        <f t="shared" si="19"/>
        <v>107.21691302018961</v>
      </c>
      <c r="H377" s="62">
        <f t="shared" si="18"/>
        <v>2.083083043464098</v>
      </c>
    </row>
    <row r="378" spans="1:8" ht="12.75">
      <c r="A378" s="124"/>
      <c r="B378" s="112"/>
      <c r="C378" s="47"/>
      <c r="D378" s="3" t="s">
        <v>300</v>
      </c>
      <c r="E378" s="5">
        <f>E380+E381+E382+E383+E384+E385+E386+E387+E388+E389+E390+E391+E392+E393+E394+E395+E396+E397+E398+E399+E400+E401+E402+E403+E404+E405</f>
        <v>576881</v>
      </c>
      <c r="F378" s="5">
        <f>F380+F381+F382+F383+F384+F385+F386+F387+F388+F389+F390+F391+F392+F393+F394+F395+F396+F397+F398+F399+F400+F401+F402+F403+F404+F405</f>
        <v>618514</v>
      </c>
      <c r="G378" s="33">
        <f t="shared" si="19"/>
        <v>107.21691302018961</v>
      </c>
      <c r="H378" s="32">
        <f t="shared" si="18"/>
        <v>2.083083043464098</v>
      </c>
    </row>
    <row r="379" spans="1:8" ht="12.75">
      <c r="A379" s="124"/>
      <c r="B379" s="112"/>
      <c r="C379" s="47"/>
      <c r="D379" s="3" t="s">
        <v>302</v>
      </c>
      <c r="E379" s="5"/>
      <c r="F379" s="5"/>
      <c r="G379" s="33"/>
      <c r="H379" s="32">
        <f t="shared" si="18"/>
        <v>0</v>
      </c>
    </row>
    <row r="380" spans="1:8" ht="22.5">
      <c r="A380" s="124"/>
      <c r="B380" s="113"/>
      <c r="C380" s="31">
        <v>2540</v>
      </c>
      <c r="D380" s="4" t="s">
        <v>179</v>
      </c>
      <c r="E380" s="6">
        <v>200832</v>
      </c>
      <c r="F380" s="79">
        <v>200936</v>
      </c>
      <c r="G380" s="33">
        <f t="shared" si="19"/>
        <v>100.05178457616317</v>
      </c>
      <c r="H380" s="32">
        <f t="shared" si="18"/>
        <v>0.6767290221749257</v>
      </c>
    </row>
    <row r="381" spans="1:8" ht="22.5">
      <c r="A381" s="124"/>
      <c r="B381" s="113"/>
      <c r="C381" s="31">
        <v>3020</v>
      </c>
      <c r="D381" s="4" t="s">
        <v>172</v>
      </c>
      <c r="E381" s="6">
        <v>14320</v>
      </c>
      <c r="F381" s="79">
        <v>14986</v>
      </c>
      <c r="G381" s="33">
        <f t="shared" si="19"/>
        <v>104.65083798882682</v>
      </c>
      <c r="H381" s="32">
        <f t="shared" si="18"/>
        <v>0.05047110087945136</v>
      </c>
    </row>
    <row r="382" spans="1:8" ht="12.75">
      <c r="A382" s="124"/>
      <c r="B382" s="113"/>
      <c r="C382" s="31">
        <v>4010</v>
      </c>
      <c r="D382" s="4" t="s">
        <v>103</v>
      </c>
      <c r="E382" s="6">
        <v>223000</v>
      </c>
      <c r="F382" s="79">
        <v>221722</v>
      </c>
      <c r="G382" s="33">
        <f t="shared" si="19"/>
        <v>99.42690582959641</v>
      </c>
      <c r="H382" s="32">
        <f t="shared" si="18"/>
        <v>0.7467338468699929</v>
      </c>
    </row>
    <row r="383" spans="1:8" ht="12.75">
      <c r="A383" s="124"/>
      <c r="B383" s="113"/>
      <c r="C383" s="31">
        <v>4040</v>
      </c>
      <c r="D383" s="4" t="s">
        <v>173</v>
      </c>
      <c r="E383" s="6">
        <v>16002</v>
      </c>
      <c r="F383" s="79">
        <v>17670</v>
      </c>
      <c r="G383" s="33">
        <f t="shared" si="19"/>
        <v>110.42369703787027</v>
      </c>
      <c r="H383" s="32">
        <f t="shared" si="18"/>
        <v>0.05951049996929837</v>
      </c>
    </row>
    <row r="384" spans="1:8" ht="12.75">
      <c r="A384" s="124"/>
      <c r="B384" s="113"/>
      <c r="C384" s="31">
        <v>4110</v>
      </c>
      <c r="D384" s="4" t="s">
        <v>88</v>
      </c>
      <c r="E384" s="6">
        <v>39376</v>
      </c>
      <c r="F384" s="79">
        <v>40045</v>
      </c>
      <c r="G384" s="33">
        <f t="shared" si="19"/>
        <v>101.69900446972775</v>
      </c>
      <c r="H384" s="32">
        <f t="shared" si="18"/>
        <v>0.13486689141316094</v>
      </c>
    </row>
    <row r="385" spans="1:8" ht="12.75">
      <c r="A385" s="124"/>
      <c r="B385" s="113"/>
      <c r="C385" s="31">
        <v>4120</v>
      </c>
      <c r="D385" s="4" t="s">
        <v>114</v>
      </c>
      <c r="E385" s="6">
        <v>6080</v>
      </c>
      <c r="F385" s="79">
        <v>6159</v>
      </c>
      <c r="G385" s="33">
        <f t="shared" si="19"/>
        <v>101.29934210526316</v>
      </c>
      <c r="H385" s="32">
        <f t="shared" si="18"/>
        <v>0.020742793962134052</v>
      </c>
    </row>
    <row r="386" spans="1:8" ht="12.75">
      <c r="A386" s="124"/>
      <c r="B386" s="113"/>
      <c r="C386" s="31">
        <v>4170</v>
      </c>
      <c r="D386" s="4" t="s">
        <v>90</v>
      </c>
      <c r="E386" s="6">
        <v>701</v>
      </c>
      <c r="F386" s="79">
        <v>800</v>
      </c>
      <c r="G386" s="33">
        <f t="shared" si="19"/>
        <v>114.12268188302426</v>
      </c>
      <c r="H386" s="32">
        <f t="shared" si="18"/>
        <v>0.0026943067331883816</v>
      </c>
    </row>
    <row r="387" spans="1:8" ht="12.75">
      <c r="A387" s="124"/>
      <c r="B387" s="113"/>
      <c r="C387" s="31">
        <v>4210</v>
      </c>
      <c r="D387" s="4" t="s">
        <v>78</v>
      </c>
      <c r="E387" s="6">
        <v>19690</v>
      </c>
      <c r="F387" s="79">
        <v>67420</v>
      </c>
      <c r="G387" s="33">
        <f t="shared" si="19"/>
        <v>342.40731335703407</v>
      </c>
      <c r="H387" s="32">
        <f t="shared" si="18"/>
        <v>0.22706269993945086</v>
      </c>
    </row>
    <row r="388" spans="1:8" ht="12.75">
      <c r="A388" s="124"/>
      <c r="B388" s="113"/>
      <c r="C388" s="31">
        <v>4218</v>
      </c>
      <c r="D388" s="4" t="s">
        <v>78</v>
      </c>
      <c r="E388" s="6">
        <v>12</v>
      </c>
      <c r="F388" s="79"/>
      <c r="G388" s="33">
        <f t="shared" si="19"/>
        <v>0</v>
      </c>
      <c r="H388" s="32">
        <f t="shared" si="18"/>
        <v>0</v>
      </c>
    </row>
    <row r="389" spans="1:8" ht="12.75">
      <c r="A389" s="124"/>
      <c r="B389" s="113"/>
      <c r="C389" s="31">
        <v>4219</v>
      </c>
      <c r="D389" s="4" t="s">
        <v>78</v>
      </c>
      <c r="E389" s="6">
        <v>5</v>
      </c>
      <c r="F389" s="79"/>
      <c r="G389" s="33">
        <f t="shared" si="19"/>
        <v>0</v>
      </c>
      <c r="H389" s="32">
        <f t="shared" si="18"/>
        <v>0</v>
      </c>
    </row>
    <row r="390" spans="1:8" ht="12.75">
      <c r="A390" s="124"/>
      <c r="B390" s="113"/>
      <c r="C390" s="31">
        <v>4240</v>
      </c>
      <c r="D390" s="4" t="s">
        <v>175</v>
      </c>
      <c r="E390" s="6">
        <v>168</v>
      </c>
      <c r="F390" s="79">
        <v>2000</v>
      </c>
      <c r="G390" s="33">
        <f t="shared" si="19"/>
        <v>1190.4761904761906</v>
      </c>
      <c r="H390" s="32">
        <f t="shared" si="18"/>
        <v>0.006735766832970954</v>
      </c>
    </row>
    <row r="391" spans="1:8" ht="12.75">
      <c r="A391" s="124"/>
      <c r="B391" s="113"/>
      <c r="C391" s="31">
        <v>4248</v>
      </c>
      <c r="D391" s="4" t="s">
        <v>175</v>
      </c>
      <c r="E391" s="6">
        <v>21603</v>
      </c>
      <c r="F391" s="79"/>
      <c r="G391" s="33">
        <f t="shared" si="19"/>
        <v>0</v>
      </c>
      <c r="H391" s="32">
        <f t="shared" si="18"/>
        <v>0</v>
      </c>
    </row>
    <row r="392" spans="1:8" ht="12.75">
      <c r="A392" s="124"/>
      <c r="B392" s="113"/>
      <c r="C392" s="31">
        <v>4249</v>
      </c>
      <c r="D392" s="4" t="s">
        <v>175</v>
      </c>
      <c r="E392" s="6">
        <v>7990</v>
      </c>
      <c r="F392" s="79"/>
      <c r="G392" s="33">
        <f t="shared" si="19"/>
        <v>0</v>
      </c>
      <c r="H392" s="32">
        <f t="shared" si="18"/>
        <v>0</v>
      </c>
    </row>
    <row r="393" spans="1:8" ht="12.75">
      <c r="A393" s="124"/>
      <c r="B393" s="113"/>
      <c r="C393" s="31">
        <v>4260</v>
      </c>
      <c r="D393" s="4" t="s">
        <v>79</v>
      </c>
      <c r="E393" s="6">
        <v>5000</v>
      </c>
      <c r="F393" s="79">
        <v>5600</v>
      </c>
      <c r="G393" s="33">
        <f t="shared" si="19"/>
        <v>112.00000000000001</v>
      </c>
      <c r="H393" s="32">
        <f t="shared" si="18"/>
        <v>0.01886014713231867</v>
      </c>
    </row>
    <row r="394" spans="1:8" ht="12.75">
      <c r="A394" s="124"/>
      <c r="B394" s="113"/>
      <c r="C394" s="31">
        <v>4270</v>
      </c>
      <c r="D394" s="4" t="s">
        <v>81</v>
      </c>
      <c r="E394" s="6">
        <v>2500</v>
      </c>
      <c r="F394" s="79">
        <v>18500</v>
      </c>
      <c r="G394" s="33">
        <f t="shared" si="19"/>
        <v>740</v>
      </c>
      <c r="H394" s="32">
        <f t="shared" si="18"/>
        <v>0.06230584320498132</v>
      </c>
    </row>
    <row r="395" spans="1:8" ht="12.75">
      <c r="A395" s="124"/>
      <c r="B395" s="113"/>
      <c r="C395" s="31">
        <v>4280</v>
      </c>
      <c r="D395" s="4" t="s">
        <v>99</v>
      </c>
      <c r="E395" s="6">
        <v>510</v>
      </c>
      <c r="F395" s="79">
        <v>550</v>
      </c>
      <c r="G395" s="33">
        <f t="shared" si="19"/>
        <v>107.84313725490196</v>
      </c>
      <c r="H395" s="32">
        <f t="shared" si="18"/>
        <v>0.0018523358790670122</v>
      </c>
    </row>
    <row r="396" spans="1:8" ht="12.75">
      <c r="A396" s="124"/>
      <c r="B396" s="113"/>
      <c r="C396" s="31">
        <v>4300</v>
      </c>
      <c r="D396" s="4" t="s">
        <v>91</v>
      </c>
      <c r="E396" s="6">
        <v>1300</v>
      </c>
      <c r="F396" s="79">
        <v>9450</v>
      </c>
      <c r="G396" s="33">
        <f t="shared" si="19"/>
        <v>726.9230769230769</v>
      </c>
      <c r="H396" s="32">
        <f t="shared" si="18"/>
        <v>0.031826498285787756</v>
      </c>
    </row>
    <row r="397" spans="1:8" ht="12.75">
      <c r="A397" s="124"/>
      <c r="B397" s="113"/>
      <c r="C397" s="31">
        <v>4309</v>
      </c>
      <c r="D397" s="4" t="s">
        <v>91</v>
      </c>
      <c r="E397" s="6">
        <v>806</v>
      </c>
      <c r="F397" s="79"/>
      <c r="G397" s="33">
        <f t="shared" si="19"/>
        <v>0</v>
      </c>
      <c r="H397" s="32">
        <f t="shared" si="18"/>
        <v>0</v>
      </c>
    </row>
    <row r="398" spans="1:8" ht="12.75">
      <c r="A398" s="124"/>
      <c r="B398" s="113"/>
      <c r="C398" s="31">
        <v>4350</v>
      </c>
      <c r="D398" s="4" t="s">
        <v>245</v>
      </c>
      <c r="E398" s="6">
        <v>468</v>
      </c>
      <c r="F398" s="79">
        <v>468</v>
      </c>
      <c r="G398" s="33">
        <f t="shared" si="19"/>
        <v>100</v>
      </c>
      <c r="H398" s="32">
        <f t="shared" si="18"/>
        <v>0.001576169438915203</v>
      </c>
    </row>
    <row r="399" spans="1:8" ht="22.5">
      <c r="A399" s="124"/>
      <c r="B399" s="113"/>
      <c r="C399" s="31">
        <v>4370</v>
      </c>
      <c r="D399" s="4" t="s">
        <v>161</v>
      </c>
      <c r="E399" s="6">
        <v>620</v>
      </c>
      <c r="F399" s="79">
        <v>700</v>
      </c>
      <c r="G399" s="33">
        <f t="shared" si="19"/>
        <v>112.90322580645163</v>
      </c>
      <c r="H399" s="32">
        <f t="shared" si="18"/>
        <v>0.002357518391539834</v>
      </c>
    </row>
    <row r="400" spans="1:8" ht="12.75">
      <c r="A400" s="124"/>
      <c r="B400" s="113"/>
      <c r="C400" s="31">
        <v>4410</v>
      </c>
      <c r="D400" s="4" t="s">
        <v>180</v>
      </c>
      <c r="E400" s="6">
        <v>200</v>
      </c>
      <c r="F400" s="79">
        <v>200</v>
      </c>
      <c r="G400" s="33">
        <f t="shared" si="19"/>
        <v>100</v>
      </c>
      <c r="H400" s="32">
        <f t="shared" si="18"/>
        <v>0.0006735766832970954</v>
      </c>
    </row>
    <row r="401" spans="1:8" ht="12.75">
      <c r="A401" s="124"/>
      <c r="B401" s="113"/>
      <c r="C401" s="31">
        <v>4430</v>
      </c>
      <c r="D401" s="4" t="s">
        <v>92</v>
      </c>
      <c r="E401" s="6">
        <v>150</v>
      </c>
      <c r="F401" s="79">
        <v>200</v>
      </c>
      <c r="G401" s="33">
        <f t="shared" si="19"/>
        <v>133.33333333333331</v>
      </c>
      <c r="H401" s="32">
        <f t="shared" si="18"/>
        <v>0.0006735766832970954</v>
      </c>
    </row>
    <row r="402" spans="1:8" ht="12.75">
      <c r="A402" s="124"/>
      <c r="B402" s="113"/>
      <c r="C402" s="31">
        <v>4440</v>
      </c>
      <c r="D402" s="4" t="s">
        <v>176</v>
      </c>
      <c r="E402" s="6">
        <v>15048</v>
      </c>
      <c r="F402" s="79">
        <v>11008</v>
      </c>
      <c r="G402" s="33">
        <f t="shared" si="19"/>
        <v>73.15257841573631</v>
      </c>
      <c r="H402" s="32">
        <f t="shared" si="18"/>
        <v>0.03707366064867213</v>
      </c>
    </row>
    <row r="403" spans="1:8" ht="22.5">
      <c r="A403" s="124"/>
      <c r="B403" s="113"/>
      <c r="C403" s="31">
        <v>4700</v>
      </c>
      <c r="D403" s="4" t="s">
        <v>270</v>
      </c>
      <c r="E403" s="6">
        <v>100</v>
      </c>
      <c r="F403" s="79">
        <v>100</v>
      </c>
      <c r="G403" s="33">
        <f t="shared" si="19"/>
        <v>100</v>
      </c>
      <c r="H403" s="32">
        <f t="shared" si="18"/>
        <v>0.0003367883416485477</v>
      </c>
    </row>
    <row r="404" spans="1:8" ht="30.75" customHeight="1">
      <c r="A404" s="124"/>
      <c r="B404" s="113"/>
      <c r="C404" s="31">
        <v>4740</v>
      </c>
      <c r="D404" s="4" t="s">
        <v>177</v>
      </c>
      <c r="E404" s="6">
        <v>200</v>
      </c>
      <c r="F404" s="79"/>
      <c r="G404" s="33">
        <f t="shared" si="19"/>
        <v>0</v>
      </c>
      <c r="H404" s="32">
        <f t="shared" si="18"/>
        <v>0</v>
      </c>
    </row>
    <row r="405" spans="1:8" ht="22.5">
      <c r="A405" s="124"/>
      <c r="B405" s="114"/>
      <c r="C405" s="31">
        <v>4750</v>
      </c>
      <c r="D405" s="4" t="s">
        <v>199</v>
      </c>
      <c r="E405" s="6">
        <v>200</v>
      </c>
      <c r="F405" s="79"/>
      <c r="G405" s="33">
        <f t="shared" si="19"/>
        <v>0</v>
      </c>
      <c r="H405" s="32">
        <f t="shared" si="18"/>
        <v>0</v>
      </c>
    </row>
    <row r="406" spans="1:8" ht="12.75">
      <c r="A406" s="124"/>
      <c r="B406" s="115">
        <v>80105</v>
      </c>
      <c r="C406" s="47"/>
      <c r="D406" s="3" t="s">
        <v>181</v>
      </c>
      <c r="E406" s="5">
        <f>E407</f>
        <v>3000</v>
      </c>
      <c r="F406" s="5">
        <f>F407</f>
        <v>3000</v>
      </c>
      <c r="G406" s="37">
        <f t="shared" si="19"/>
        <v>100</v>
      </c>
      <c r="H406" s="62">
        <f aca="true" t="shared" si="20" ref="H406:H469">(F406/$F$856)*100</f>
        <v>0.010103650249456432</v>
      </c>
    </row>
    <row r="407" spans="1:8" ht="12.75">
      <c r="A407" s="124"/>
      <c r="B407" s="116"/>
      <c r="C407" s="31">
        <v>4330</v>
      </c>
      <c r="D407" s="4" t="s">
        <v>91</v>
      </c>
      <c r="E407" s="6">
        <v>3000</v>
      </c>
      <c r="F407" s="79">
        <v>3000</v>
      </c>
      <c r="G407" s="33">
        <f t="shared" si="19"/>
        <v>100</v>
      </c>
      <c r="H407" s="32">
        <f t="shared" si="20"/>
        <v>0.010103650249456432</v>
      </c>
    </row>
    <row r="408" spans="1:8" ht="12.75">
      <c r="A408" s="124"/>
      <c r="B408" s="111">
        <v>80110</v>
      </c>
      <c r="C408" s="47"/>
      <c r="D408" s="3" t="s">
        <v>23</v>
      </c>
      <c r="E408" s="5">
        <f>E412+E413+E414+E416+E415+E417+E419+E422+E425+E426+E428+E431+E433+E436+E438+E427+E432+E441+E442+E440+E420+E421+E423+E424+E429+E430+E434+E435+E437+E439+E443+E418</f>
        <v>2242158</v>
      </c>
      <c r="F408" s="5">
        <f>F412+F413+F414+F416+F415+F417+F419+F422+F425+F426+F428+F431+F433+F436+F438+F427+F432+F441+F442+F440+F420+F421+F423+F424+F429+F430+F434+F435+F437+F439+F443+F418</f>
        <v>2110649</v>
      </c>
      <c r="G408" s="37">
        <f t="shared" si="19"/>
        <v>94.13471307552813</v>
      </c>
      <c r="H408" s="62">
        <f t="shared" si="20"/>
        <v>7.108419765121655</v>
      </c>
    </row>
    <row r="409" spans="1:8" ht="12.75">
      <c r="A409" s="124"/>
      <c r="B409" s="112"/>
      <c r="C409" s="47"/>
      <c r="D409" s="3" t="s">
        <v>266</v>
      </c>
      <c r="E409" s="5">
        <f>E443</f>
        <v>28000</v>
      </c>
      <c r="F409" s="5">
        <f>F443</f>
        <v>40000</v>
      </c>
      <c r="G409" s="33">
        <f t="shared" si="19"/>
        <v>142.85714285714286</v>
      </c>
      <c r="H409" s="32">
        <f t="shared" si="20"/>
        <v>0.13471533665941907</v>
      </c>
    </row>
    <row r="410" spans="1:8" ht="12.75">
      <c r="A410" s="124"/>
      <c r="B410" s="112"/>
      <c r="C410" s="47"/>
      <c r="D410" s="3" t="s">
        <v>408</v>
      </c>
      <c r="E410" s="5">
        <f>E412+E413+E414+E415+E416+E417+E418+E419+E420+E421+E422+E423+E424+E425+E426+E427+E428+E429+E430+E431+E432+E433+E434+E435+E436+E437+E438+E439+E440+E441+E442</f>
        <v>2214158</v>
      </c>
      <c r="F410" s="5">
        <f>F412+F413+F414+F415+F416+F417+F418+F419+F420+F421+F422+F423+F424+F425+F426+F427+F428+F429+F430+F431+F432+F433+F434+F435+F436+F437+F438+F439+F440+F441+F442</f>
        <v>2070649</v>
      </c>
      <c r="G410" s="33">
        <f aca="true" t="shared" si="21" ref="G410:G468">(F410/E410)*100</f>
        <v>93.51857455520339</v>
      </c>
      <c r="H410" s="32">
        <f t="shared" si="20"/>
        <v>6.973704428462237</v>
      </c>
    </row>
    <row r="411" spans="1:8" ht="12.75">
      <c r="A411" s="124"/>
      <c r="B411" s="112"/>
      <c r="C411" s="47"/>
      <c r="D411" s="3" t="s">
        <v>409</v>
      </c>
      <c r="E411" s="5">
        <f>SUM(E409:E410)</f>
        <v>2242158</v>
      </c>
      <c r="F411" s="5">
        <f>SUM(F409:F410)</f>
        <v>2110649</v>
      </c>
      <c r="G411" s="33">
        <f t="shared" si="21"/>
        <v>94.13471307552813</v>
      </c>
      <c r="H411" s="32">
        <f t="shared" si="20"/>
        <v>7.108419765121655</v>
      </c>
    </row>
    <row r="412" spans="1:8" ht="22.5">
      <c r="A412" s="124"/>
      <c r="B412" s="113"/>
      <c r="C412" s="31">
        <v>3020</v>
      </c>
      <c r="D412" s="4" t="s">
        <v>172</v>
      </c>
      <c r="E412" s="6">
        <v>107498</v>
      </c>
      <c r="F412" s="79">
        <v>107797</v>
      </c>
      <c r="G412" s="33">
        <f t="shared" si="21"/>
        <v>100.27814470966902</v>
      </c>
      <c r="H412" s="32">
        <f t="shared" si="20"/>
        <v>0.36304772864688495</v>
      </c>
    </row>
    <row r="413" spans="1:8" ht="12.75">
      <c r="A413" s="124"/>
      <c r="B413" s="113"/>
      <c r="C413" s="31">
        <v>4010</v>
      </c>
      <c r="D413" s="4" t="s">
        <v>103</v>
      </c>
      <c r="E413" s="6">
        <v>1320000</v>
      </c>
      <c r="F413" s="79">
        <v>1324385</v>
      </c>
      <c r="G413" s="33">
        <f t="shared" si="21"/>
        <v>100.33219696969698</v>
      </c>
      <c r="H413" s="32">
        <f t="shared" si="20"/>
        <v>4.460374278542118</v>
      </c>
    </row>
    <row r="414" spans="1:8" ht="12.75">
      <c r="A414" s="124"/>
      <c r="B414" s="113"/>
      <c r="C414" s="31">
        <v>4040</v>
      </c>
      <c r="D414" s="4" t="s">
        <v>173</v>
      </c>
      <c r="E414" s="6">
        <v>103737</v>
      </c>
      <c r="F414" s="79">
        <v>106810</v>
      </c>
      <c r="G414" s="33">
        <f t="shared" si="21"/>
        <v>102.96229889046337</v>
      </c>
      <c r="H414" s="32">
        <f t="shared" si="20"/>
        <v>0.3597236277148138</v>
      </c>
    </row>
    <row r="415" spans="1:8" ht="12.75">
      <c r="A415" s="124"/>
      <c r="B415" s="113"/>
      <c r="C415" s="31">
        <v>4110</v>
      </c>
      <c r="D415" s="4" t="s">
        <v>88</v>
      </c>
      <c r="E415" s="6">
        <v>224800</v>
      </c>
      <c r="F415" s="79">
        <v>228823</v>
      </c>
      <c r="G415" s="33">
        <f t="shared" si="21"/>
        <v>101.78959074733096</v>
      </c>
      <c r="H415" s="32">
        <f t="shared" si="20"/>
        <v>0.7706491870104563</v>
      </c>
    </row>
    <row r="416" spans="1:8" ht="12.75">
      <c r="A416" s="124"/>
      <c r="B416" s="113"/>
      <c r="C416" s="31">
        <v>4120</v>
      </c>
      <c r="D416" s="4" t="s">
        <v>114</v>
      </c>
      <c r="E416" s="6">
        <v>34500</v>
      </c>
      <c r="F416" s="79">
        <v>36890</v>
      </c>
      <c r="G416" s="33">
        <f t="shared" si="21"/>
        <v>106.92753623188406</v>
      </c>
      <c r="H416" s="32">
        <f t="shared" si="20"/>
        <v>0.12424121923414924</v>
      </c>
    </row>
    <row r="417" spans="1:8" ht="12.75">
      <c r="A417" s="124"/>
      <c r="B417" s="113"/>
      <c r="C417" s="31">
        <v>4170</v>
      </c>
      <c r="D417" s="4" t="s">
        <v>90</v>
      </c>
      <c r="E417" s="6">
        <v>9000</v>
      </c>
      <c r="F417" s="79">
        <v>3000</v>
      </c>
      <c r="G417" s="33">
        <f t="shared" si="21"/>
        <v>33.33333333333333</v>
      </c>
      <c r="H417" s="32">
        <f t="shared" si="20"/>
        <v>0.010103650249456432</v>
      </c>
    </row>
    <row r="418" spans="1:8" ht="12.75">
      <c r="A418" s="124"/>
      <c r="B418" s="113"/>
      <c r="C418" s="31">
        <v>4178</v>
      </c>
      <c r="D418" s="4" t="s">
        <v>90</v>
      </c>
      <c r="E418" s="6">
        <v>1000</v>
      </c>
      <c r="F418" s="79">
        <v>2000</v>
      </c>
      <c r="G418" s="33">
        <f t="shared" si="21"/>
        <v>200</v>
      </c>
      <c r="H418" s="32">
        <f t="shared" si="20"/>
        <v>0.006735766832970954</v>
      </c>
    </row>
    <row r="419" spans="1:8" ht="12.75">
      <c r="A419" s="124"/>
      <c r="B419" s="113"/>
      <c r="C419" s="31">
        <v>4210</v>
      </c>
      <c r="D419" s="4" t="s">
        <v>78</v>
      </c>
      <c r="E419" s="6">
        <v>83700</v>
      </c>
      <c r="F419" s="79">
        <v>67000</v>
      </c>
      <c r="G419" s="33">
        <f t="shared" si="21"/>
        <v>80.04778972520909</v>
      </c>
      <c r="H419" s="32">
        <f t="shared" si="20"/>
        <v>0.22564818890452695</v>
      </c>
    </row>
    <row r="420" spans="1:8" ht="12.75">
      <c r="A420" s="124"/>
      <c r="B420" s="113"/>
      <c r="C420" s="31">
        <v>4218</v>
      </c>
      <c r="D420" s="4" t="s">
        <v>78</v>
      </c>
      <c r="E420" s="6">
        <v>8058</v>
      </c>
      <c r="F420" s="79">
        <v>10000</v>
      </c>
      <c r="G420" s="33">
        <f t="shared" si="21"/>
        <v>124.10027302060065</v>
      </c>
      <c r="H420" s="32">
        <f t="shared" si="20"/>
        <v>0.033678834164854766</v>
      </c>
    </row>
    <row r="421" spans="1:8" ht="12.75">
      <c r="A421" s="124"/>
      <c r="B421" s="113"/>
      <c r="C421" s="31">
        <v>4219</v>
      </c>
      <c r="D421" s="4" t="s">
        <v>78</v>
      </c>
      <c r="E421" s="6">
        <v>22</v>
      </c>
      <c r="F421" s="79"/>
      <c r="G421" s="33">
        <f t="shared" si="21"/>
        <v>0</v>
      </c>
      <c r="H421" s="32">
        <f t="shared" si="20"/>
        <v>0</v>
      </c>
    </row>
    <row r="422" spans="1:8" ht="12.75">
      <c r="A422" s="124"/>
      <c r="B422" s="113"/>
      <c r="C422" s="31">
        <v>4240</v>
      </c>
      <c r="D422" s="4" t="s">
        <v>175</v>
      </c>
      <c r="E422" s="6">
        <v>1000</v>
      </c>
      <c r="F422" s="79">
        <v>8000</v>
      </c>
      <c r="G422" s="33">
        <f t="shared" si="21"/>
        <v>800</v>
      </c>
      <c r="H422" s="32">
        <f t="shared" si="20"/>
        <v>0.026943067331883817</v>
      </c>
    </row>
    <row r="423" spans="1:8" ht="12.75">
      <c r="A423" s="124"/>
      <c r="B423" s="113"/>
      <c r="C423" s="31">
        <v>4248</v>
      </c>
      <c r="D423" s="4" t="s">
        <v>175</v>
      </c>
      <c r="E423" s="6">
        <v>112976</v>
      </c>
      <c r="F423" s="79"/>
      <c r="G423" s="33">
        <f t="shared" si="21"/>
        <v>0</v>
      </c>
      <c r="H423" s="32">
        <f t="shared" si="20"/>
        <v>0</v>
      </c>
    </row>
    <row r="424" spans="1:8" ht="12.75">
      <c r="A424" s="124"/>
      <c r="B424" s="113"/>
      <c r="C424" s="31">
        <v>4249</v>
      </c>
      <c r="D424" s="4" t="s">
        <v>175</v>
      </c>
      <c r="E424" s="6">
        <v>41786</v>
      </c>
      <c r="F424" s="79"/>
      <c r="G424" s="33">
        <f t="shared" si="21"/>
        <v>0</v>
      </c>
      <c r="H424" s="32">
        <f t="shared" si="20"/>
        <v>0</v>
      </c>
    </row>
    <row r="425" spans="1:8" ht="12.75">
      <c r="A425" s="124"/>
      <c r="B425" s="113"/>
      <c r="C425" s="31">
        <v>4260</v>
      </c>
      <c r="D425" s="4" t="s">
        <v>79</v>
      </c>
      <c r="E425" s="6">
        <v>20000</v>
      </c>
      <c r="F425" s="79">
        <v>21000</v>
      </c>
      <c r="G425" s="33">
        <f t="shared" si="21"/>
        <v>105</v>
      </c>
      <c r="H425" s="32">
        <f t="shared" si="20"/>
        <v>0.07072555174619502</v>
      </c>
    </row>
    <row r="426" spans="1:8" ht="12.75">
      <c r="A426" s="124"/>
      <c r="B426" s="113"/>
      <c r="C426" s="31">
        <v>4270</v>
      </c>
      <c r="D426" s="4" t="s">
        <v>81</v>
      </c>
      <c r="E426" s="6">
        <v>3950</v>
      </c>
      <c r="F426" s="79">
        <v>16800</v>
      </c>
      <c r="G426" s="33">
        <f t="shared" si="21"/>
        <v>425.31645569620247</v>
      </c>
      <c r="H426" s="32">
        <f t="shared" si="20"/>
        <v>0.056580441396956005</v>
      </c>
    </row>
    <row r="427" spans="1:8" ht="12.75">
      <c r="A427" s="124"/>
      <c r="B427" s="113"/>
      <c r="C427" s="31">
        <v>4280</v>
      </c>
      <c r="D427" s="4" t="s">
        <v>99</v>
      </c>
      <c r="E427" s="6">
        <v>3300</v>
      </c>
      <c r="F427" s="79">
        <v>3500</v>
      </c>
      <c r="G427" s="33">
        <f t="shared" si="21"/>
        <v>106.06060606060606</v>
      </c>
      <c r="H427" s="32">
        <f t="shared" si="20"/>
        <v>0.01178759195769917</v>
      </c>
    </row>
    <row r="428" spans="1:8" ht="12.75">
      <c r="A428" s="124"/>
      <c r="B428" s="113"/>
      <c r="C428" s="31">
        <v>4300</v>
      </c>
      <c r="D428" s="4" t="s">
        <v>91</v>
      </c>
      <c r="E428" s="6">
        <v>11040</v>
      </c>
      <c r="F428" s="79">
        <v>11520</v>
      </c>
      <c r="G428" s="33">
        <f t="shared" si="21"/>
        <v>104.34782608695652</v>
      </c>
      <c r="H428" s="32">
        <f t="shared" si="20"/>
        <v>0.0387980169579127</v>
      </c>
    </row>
    <row r="429" spans="1:8" ht="12.75">
      <c r="A429" s="124"/>
      <c r="B429" s="113"/>
      <c r="C429" s="31">
        <v>4308</v>
      </c>
      <c r="D429" s="4" t="s">
        <v>91</v>
      </c>
      <c r="E429" s="6">
        <v>16682</v>
      </c>
      <c r="F429" s="79">
        <v>13500</v>
      </c>
      <c r="G429" s="33">
        <f t="shared" si="21"/>
        <v>80.92554849538425</v>
      </c>
      <c r="H429" s="32">
        <f t="shared" si="20"/>
        <v>0.045466426122553937</v>
      </c>
    </row>
    <row r="430" spans="1:8" ht="12.75">
      <c r="A430" s="124"/>
      <c r="B430" s="113"/>
      <c r="C430" s="31">
        <v>4309</v>
      </c>
      <c r="D430" s="4" t="s">
        <v>91</v>
      </c>
      <c r="E430" s="6">
        <v>840</v>
      </c>
      <c r="F430" s="79"/>
      <c r="G430" s="33">
        <f t="shared" si="21"/>
        <v>0</v>
      </c>
      <c r="H430" s="32">
        <f t="shared" si="20"/>
        <v>0</v>
      </c>
    </row>
    <row r="431" spans="1:8" ht="12.75">
      <c r="A431" s="124"/>
      <c r="B431" s="113"/>
      <c r="C431" s="31">
        <v>4350</v>
      </c>
      <c r="D431" s="4" t="s">
        <v>142</v>
      </c>
      <c r="E431" s="6">
        <v>1900</v>
      </c>
      <c r="F431" s="79">
        <v>2200</v>
      </c>
      <c r="G431" s="33">
        <f t="shared" si="21"/>
        <v>115.78947368421053</v>
      </c>
      <c r="H431" s="32">
        <f t="shared" si="20"/>
        <v>0.007409343516268049</v>
      </c>
    </row>
    <row r="432" spans="1:8" ht="22.5">
      <c r="A432" s="124"/>
      <c r="B432" s="113"/>
      <c r="C432" s="31">
        <v>4370</v>
      </c>
      <c r="D432" s="4" t="s">
        <v>161</v>
      </c>
      <c r="E432" s="6">
        <v>3200</v>
      </c>
      <c r="F432" s="79">
        <v>3400</v>
      </c>
      <c r="G432" s="33">
        <f t="shared" si="21"/>
        <v>106.25</v>
      </c>
      <c r="H432" s="32">
        <f t="shared" si="20"/>
        <v>0.011450803616050621</v>
      </c>
    </row>
    <row r="433" spans="1:8" ht="12.75">
      <c r="A433" s="124"/>
      <c r="B433" s="113"/>
      <c r="C433" s="31">
        <v>4410</v>
      </c>
      <c r="D433" s="4" t="s">
        <v>134</v>
      </c>
      <c r="E433" s="6">
        <v>3500</v>
      </c>
      <c r="F433" s="79">
        <v>3000</v>
      </c>
      <c r="G433" s="33">
        <f t="shared" si="21"/>
        <v>85.71428571428571</v>
      </c>
      <c r="H433" s="32">
        <f t="shared" si="20"/>
        <v>0.010103650249456432</v>
      </c>
    </row>
    <row r="434" spans="1:8" ht="12.75">
      <c r="A434" s="124"/>
      <c r="B434" s="113"/>
      <c r="C434" s="31">
        <v>4418</v>
      </c>
      <c r="D434" s="4" t="s">
        <v>134</v>
      </c>
      <c r="E434" s="6">
        <v>1000</v>
      </c>
      <c r="F434" s="79">
        <v>2000</v>
      </c>
      <c r="G434" s="33">
        <f t="shared" si="21"/>
        <v>200</v>
      </c>
      <c r="H434" s="32">
        <f t="shared" si="20"/>
        <v>0.006735766832970954</v>
      </c>
    </row>
    <row r="435" spans="1:8" ht="12.75">
      <c r="A435" s="124"/>
      <c r="B435" s="113"/>
      <c r="C435" s="31">
        <v>4428</v>
      </c>
      <c r="D435" s="4" t="s">
        <v>136</v>
      </c>
      <c r="E435" s="6">
        <v>13000</v>
      </c>
      <c r="F435" s="79">
        <v>15000</v>
      </c>
      <c r="G435" s="33">
        <f t="shared" si="21"/>
        <v>115.38461538461537</v>
      </c>
      <c r="H435" s="32">
        <f t="shared" si="20"/>
        <v>0.05051825124728215</v>
      </c>
    </row>
    <row r="436" spans="1:8" ht="12.75">
      <c r="A436" s="124"/>
      <c r="B436" s="113"/>
      <c r="C436" s="31">
        <v>4430</v>
      </c>
      <c r="D436" s="4" t="s">
        <v>92</v>
      </c>
      <c r="E436" s="6">
        <v>500</v>
      </c>
      <c r="F436" s="79">
        <v>1000</v>
      </c>
      <c r="G436" s="33">
        <f t="shared" si="21"/>
        <v>200</v>
      </c>
      <c r="H436" s="32">
        <f t="shared" si="20"/>
        <v>0.003367883416485477</v>
      </c>
    </row>
    <row r="437" spans="1:8" ht="12.75">
      <c r="A437" s="124"/>
      <c r="B437" s="113"/>
      <c r="C437" s="31">
        <v>4438</v>
      </c>
      <c r="D437" s="4" t="s">
        <v>92</v>
      </c>
      <c r="E437" s="6">
        <v>1000</v>
      </c>
      <c r="F437" s="79">
        <v>1000</v>
      </c>
      <c r="G437" s="33">
        <f t="shared" si="21"/>
        <v>100</v>
      </c>
      <c r="H437" s="32">
        <f t="shared" si="20"/>
        <v>0.003367883416485477</v>
      </c>
    </row>
    <row r="438" spans="1:8" ht="12.75">
      <c r="A438" s="124"/>
      <c r="B438" s="113"/>
      <c r="C438" s="31">
        <v>4440</v>
      </c>
      <c r="D438" s="4" t="s">
        <v>176</v>
      </c>
      <c r="E438" s="6">
        <v>81658</v>
      </c>
      <c r="F438" s="79">
        <v>79424</v>
      </c>
      <c r="G438" s="33">
        <f t="shared" si="21"/>
        <v>97.26419946606578</v>
      </c>
      <c r="H438" s="32">
        <f t="shared" si="20"/>
        <v>0.2674907724709425</v>
      </c>
    </row>
    <row r="439" spans="1:8" ht="12.75">
      <c r="A439" s="124"/>
      <c r="B439" s="113"/>
      <c r="C439" s="31">
        <v>4520</v>
      </c>
      <c r="D439" s="4" t="s">
        <v>382</v>
      </c>
      <c r="E439" s="6">
        <v>2011</v>
      </c>
      <c r="F439" s="79">
        <v>2100</v>
      </c>
      <c r="G439" s="33">
        <f t="shared" si="21"/>
        <v>104.425658876181</v>
      </c>
      <c r="H439" s="32">
        <f t="shared" si="20"/>
        <v>0.007072555174619501</v>
      </c>
    </row>
    <row r="440" spans="1:8" ht="22.5">
      <c r="A440" s="124"/>
      <c r="B440" s="113"/>
      <c r="C440" s="31">
        <v>4700</v>
      </c>
      <c r="D440" s="4" t="s">
        <v>270</v>
      </c>
      <c r="E440" s="6">
        <v>500</v>
      </c>
      <c r="F440" s="79">
        <v>500</v>
      </c>
      <c r="G440" s="33">
        <f t="shared" si="21"/>
        <v>100</v>
      </c>
      <c r="H440" s="32">
        <f t="shared" si="20"/>
        <v>0.0016839417082427385</v>
      </c>
    </row>
    <row r="441" spans="1:8" ht="22.5">
      <c r="A441" s="124"/>
      <c r="B441" s="113"/>
      <c r="C441" s="31">
        <v>4740</v>
      </c>
      <c r="D441" s="4" t="s">
        <v>177</v>
      </c>
      <c r="E441" s="6">
        <v>500</v>
      </c>
      <c r="F441" s="79"/>
      <c r="G441" s="33">
        <f t="shared" si="21"/>
        <v>0</v>
      </c>
      <c r="H441" s="32">
        <f t="shared" si="20"/>
        <v>0</v>
      </c>
    </row>
    <row r="442" spans="1:8" ht="22.5">
      <c r="A442" s="124"/>
      <c r="B442" s="113"/>
      <c r="C442" s="31">
        <v>4750</v>
      </c>
      <c r="D442" s="4" t="s">
        <v>151</v>
      </c>
      <c r="E442" s="6">
        <v>1500</v>
      </c>
      <c r="F442" s="79"/>
      <c r="G442" s="33">
        <f t="shared" si="21"/>
        <v>0</v>
      </c>
      <c r="H442" s="32">
        <f t="shared" si="20"/>
        <v>0</v>
      </c>
    </row>
    <row r="443" spans="1:8" ht="12.75">
      <c r="A443" s="124"/>
      <c r="B443" s="103"/>
      <c r="C443" s="51">
        <v>6050</v>
      </c>
      <c r="D443" s="24" t="s">
        <v>40</v>
      </c>
      <c r="E443" s="25">
        <f>E444</f>
        <v>28000</v>
      </c>
      <c r="F443" s="25">
        <f>F444</f>
        <v>40000</v>
      </c>
      <c r="G443" s="33">
        <f t="shared" si="21"/>
        <v>142.85714285714286</v>
      </c>
      <c r="H443" s="32">
        <f t="shared" si="20"/>
        <v>0.13471533665941907</v>
      </c>
    </row>
    <row r="444" spans="1:8" ht="12.75">
      <c r="A444" s="124"/>
      <c r="B444" s="103"/>
      <c r="C444" s="51"/>
      <c r="D444" s="4" t="s">
        <v>374</v>
      </c>
      <c r="E444" s="6">
        <v>28000</v>
      </c>
      <c r="F444" s="79">
        <v>40000</v>
      </c>
      <c r="G444" s="33">
        <f t="shared" si="21"/>
        <v>142.85714285714286</v>
      </c>
      <c r="H444" s="32">
        <f t="shared" si="20"/>
        <v>0.13471533665941907</v>
      </c>
    </row>
    <row r="445" spans="1:8" ht="12.75">
      <c r="A445" s="124"/>
      <c r="B445" s="115">
        <v>80113</v>
      </c>
      <c r="C445" s="47"/>
      <c r="D445" s="3" t="s">
        <v>182</v>
      </c>
      <c r="E445" s="5">
        <f>E447+E448+E450+E452+E449+E451+E446</f>
        <v>494550</v>
      </c>
      <c r="F445" s="5">
        <f>F447+F448+F450+F452+F449+F451+F446</f>
        <v>505620</v>
      </c>
      <c r="G445" s="37">
        <f t="shared" si="21"/>
        <v>102.23839854413103</v>
      </c>
      <c r="H445" s="62">
        <f t="shared" si="20"/>
        <v>1.7028692130433867</v>
      </c>
    </row>
    <row r="446" spans="1:8" s="85" customFormat="1" ht="12.75">
      <c r="A446" s="124"/>
      <c r="B446" s="115"/>
      <c r="C446" s="31">
        <v>4170</v>
      </c>
      <c r="D446" s="4" t="s">
        <v>90</v>
      </c>
      <c r="E446" s="6">
        <v>2500</v>
      </c>
      <c r="F446" s="55">
        <v>1000</v>
      </c>
      <c r="G446" s="33">
        <f t="shared" si="21"/>
        <v>40</v>
      </c>
      <c r="H446" s="32">
        <f t="shared" si="20"/>
        <v>0.003367883416485477</v>
      </c>
    </row>
    <row r="447" spans="1:8" ht="12.75">
      <c r="A447" s="124"/>
      <c r="B447" s="116"/>
      <c r="C447" s="31">
        <v>4210</v>
      </c>
      <c r="D447" s="4" t="s">
        <v>78</v>
      </c>
      <c r="E447" s="6">
        <v>34500</v>
      </c>
      <c r="F447" s="79">
        <v>40600</v>
      </c>
      <c r="G447" s="33">
        <f t="shared" si="21"/>
        <v>117.68115942028984</v>
      </c>
      <c r="H447" s="32">
        <f t="shared" si="20"/>
        <v>0.13673606670931035</v>
      </c>
    </row>
    <row r="448" spans="1:8" ht="12.75">
      <c r="A448" s="124"/>
      <c r="B448" s="116"/>
      <c r="C448" s="31">
        <v>4270</v>
      </c>
      <c r="D448" s="4" t="s">
        <v>81</v>
      </c>
      <c r="E448" s="6">
        <v>6000</v>
      </c>
      <c r="F448" s="79">
        <v>6000</v>
      </c>
      <c r="G448" s="33">
        <f t="shared" si="21"/>
        <v>100</v>
      </c>
      <c r="H448" s="32">
        <f t="shared" si="20"/>
        <v>0.020207300498912863</v>
      </c>
    </row>
    <row r="449" spans="1:8" ht="12.75">
      <c r="A449" s="124"/>
      <c r="B449" s="116"/>
      <c r="C449" s="31">
        <v>4280</v>
      </c>
      <c r="D449" s="4" t="s">
        <v>99</v>
      </c>
      <c r="E449" s="6">
        <v>100</v>
      </c>
      <c r="F449" s="79">
        <v>200</v>
      </c>
      <c r="G449" s="33">
        <f t="shared" si="21"/>
        <v>200</v>
      </c>
      <c r="H449" s="32">
        <f t="shared" si="20"/>
        <v>0.0006735766832970954</v>
      </c>
    </row>
    <row r="450" spans="1:8" ht="12.75">
      <c r="A450" s="124"/>
      <c r="B450" s="116"/>
      <c r="C450" s="31">
        <v>4300</v>
      </c>
      <c r="D450" s="4" t="s">
        <v>91</v>
      </c>
      <c r="E450" s="6">
        <v>444500</v>
      </c>
      <c r="F450" s="79">
        <v>450020</v>
      </c>
      <c r="G450" s="33">
        <f t="shared" si="21"/>
        <v>101.24184476940383</v>
      </c>
      <c r="H450" s="32">
        <f t="shared" si="20"/>
        <v>1.5156148950867943</v>
      </c>
    </row>
    <row r="451" spans="1:8" ht="30" customHeight="1">
      <c r="A451" s="124"/>
      <c r="B451" s="116"/>
      <c r="C451" s="31">
        <v>4360</v>
      </c>
      <c r="D451" s="4" t="s">
        <v>183</v>
      </c>
      <c r="E451" s="6">
        <v>750</v>
      </c>
      <c r="F451" s="79">
        <v>800</v>
      </c>
      <c r="G451" s="33">
        <f t="shared" si="21"/>
        <v>106.66666666666667</v>
      </c>
      <c r="H451" s="32">
        <f t="shared" si="20"/>
        <v>0.0026943067331883816</v>
      </c>
    </row>
    <row r="452" spans="1:8" ht="12.75">
      <c r="A452" s="124"/>
      <c r="B452" s="116"/>
      <c r="C452" s="31">
        <v>4430</v>
      </c>
      <c r="D452" s="4" t="s">
        <v>92</v>
      </c>
      <c r="E452" s="6">
        <v>6200</v>
      </c>
      <c r="F452" s="79">
        <v>7000</v>
      </c>
      <c r="G452" s="33">
        <f t="shared" si="21"/>
        <v>112.90322580645163</v>
      </c>
      <c r="H452" s="32">
        <f t="shared" si="20"/>
        <v>0.02357518391539834</v>
      </c>
    </row>
    <row r="453" spans="1:8" ht="12.75">
      <c r="A453" s="124"/>
      <c r="B453" s="115">
        <v>80114</v>
      </c>
      <c r="C453" s="47"/>
      <c r="D453" s="3" t="s">
        <v>62</v>
      </c>
      <c r="E453" s="5">
        <f>E454+E455+E456+E457+E458+E460+E461+E463+E465+E470+E472+E473+E464+E467+E468+E474+E475+E476+E471+E462+E466+E459+E469</f>
        <v>499810</v>
      </c>
      <c r="F453" s="5">
        <f>F454+F455+F456+F457+F458+F460+F461+F463+F465+F470+F472+F473+F464+F467+F468+F474+F475+F476+F471+F462+F466+F459+F469</f>
        <v>518506</v>
      </c>
      <c r="G453" s="37">
        <f t="shared" si="21"/>
        <v>103.74062143614573</v>
      </c>
      <c r="H453" s="62">
        <f t="shared" si="20"/>
        <v>1.7462677587482187</v>
      </c>
    </row>
    <row r="454" spans="1:8" ht="24" customHeight="1">
      <c r="A454" s="124"/>
      <c r="B454" s="116"/>
      <c r="C454" s="31">
        <v>3020</v>
      </c>
      <c r="D454" s="4" t="s">
        <v>172</v>
      </c>
      <c r="E454" s="6">
        <v>6300</v>
      </c>
      <c r="F454" s="79">
        <v>5800</v>
      </c>
      <c r="G454" s="33">
        <f t="shared" si="21"/>
        <v>92.06349206349206</v>
      </c>
      <c r="H454" s="32">
        <f t="shared" si="20"/>
        <v>0.019533723815615765</v>
      </c>
    </row>
    <row r="455" spans="1:8" ht="12.75">
      <c r="A455" s="124"/>
      <c r="B455" s="116"/>
      <c r="C455" s="31">
        <v>4010</v>
      </c>
      <c r="D455" s="4" t="s">
        <v>103</v>
      </c>
      <c r="E455" s="6">
        <v>323062</v>
      </c>
      <c r="F455" s="79">
        <v>329986</v>
      </c>
      <c r="G455" s="33">
        <f t="shared" si="21"/>
        <v>102.14324185450472</v>
      </c>
      <c r="H455" s="32">
        <f t="shared" si="20"/>
        <v>1.1113543770723766</v>
      </c>
    </row>
    <row r="456" spans="1:8" ht="12.75">
      <c r="A456" s="124"/>
      <c r="B456" s="116"/>
      <c r="C456" s="31">
        <v>4040</v>
      </c>
      <c r="D456" s="4" t="s">
        <v>173</v>
      </c>
      <c r="E456" s="6">
        <v>24722</v>
      </c>
      <c r="F456" s="79">
        <v>25130</v>
      </c>
      <c r="G456" s="33">
        <f t="shared" si="21"/>
        <v>101.65035191327563</v>
      </c>
      <c r="H456" s="32">
        <f t="shared" si="20"/>
        <v>0.08463491025628003</v>
      </c>
    </row>
    <row r="457" spans="1:8" ht="12.75">
      <c r="A457" s="124"/>
      <c r="B457" s="116"/>
      <c r="C457" s="31">
        <v>4110</v>
      </c>
      <c r="D457" s="4" t="s">
        <v>88</v>
      </c>
      <c r="E457" s="6">
        <v>53628</v>
      </c>
      <c r="F457" s="79">
        <v>54620</v>
      </c>
      <c r="G457" s="33">
        <f t="shared" si="21"/>
        <v>101.84977996568956</v>
      </c>
      <c r="H457" s="32">
        <f t="shared" si="20"/>
        <v>0.18395379220843674</v>
      </c>
    </row>
    <row r="458" spans="1:8" ht="12.75">
      <c r="A458" s="124"/>
      <c r="B458" s="116"/>
      <c r="C458" s="31">
        <v>4120</v>
      </c>
      <c r="D458" s="4" t="s">
        <v>114</v>
      </c>
      <c r="E458" s="6">
        <v>8510</v>
      </c>
      <c r="F458" s="79">
        <v>8700</v>
      </c>
      <c r="G458" s="33">
        <f t="shared" si="21"/>
        <v>102.23266745005874</v>
      </c>
      <c r="H458" s="32">
        <f t="shared" si="20"/>
        <v>0.029300585723423648</v>
      </c>
    </row>
    <row r="459" spans="1:8" ht="12.75">
      <c r="A459" s="124"/>
      <c r="B459" s="116"/>
      <c r="C459" s="31">
        <v>4140</v>
      </c>
      <c r="D459" s="4" t="s">
        <v>387</v>
      </c>
      <c r="E459" s="6">
        <v>7000</v>
      </c>
      <c r="F459" s="79">
        <v>8000</v>
      </c>
      <c r="G459" s="33">
        <f t="shared" si="21"/>
        <v>114.28571428571428</v>
      </c>
      <c r="H459" s="32">
        <f t="shared" si="20"/>
        <v>0.026943067331883817</v>
      </c>
    </row>
    <row r="460" spans="1:8" ht="12.75">
      <c r="A460" s="124"/>
      <c r="B460" s="116"/>
      <c r="C460" s="31">
        <v>4170</v>
      </c>
      <c r="D460" s="4" t="s">
        <v>90</v>
      </c>
      <c r="E460" s="6">
        <v>1000</v>
      </c>
      <c r="F460" s="79">
        <v>1500</v>
      </c>
      <c r="G460" s="33">
        <f t="shared" si="21"/>
        <v>150</v>
      </c>
      <c r="H460" s="32">
        <f t="shared" si="20"/>
        <v>0.005051825124728216</v>
      </c>
    </row>
    <row r="461" spans="1:8" ht="12.75">
      <c r="A461" s="124"/>
      <c r="B461" s="116"/>
      <c r="C461" s="31">
        <v>4210</v>
      </c>
      <c r="D461" s="4" t="s">
        <v>78</v>
      </c>
      <c r="E461" s="6">
        <v>22800</v>
      </c>
      <c r="F461" s="79">
        <v>32900</v>
      </c>
      <c r="G461" s="33">
        <f t="shared" si="21"/>
        <v>144.29824561403507</v>
      </c>
      <c r="H461" s="32">
        <f t="shared" si="20"/>
        <v>0.11080336440237219</v>
      </c>
    </row>
    <row r="462" spans="1:8" ht="12.75">
      <c r="A462" s="124"/>
      <c r="B462" s="116"/>
      <c r="C462" s="31">
        <v>4260</v>
      </c>
      <c r="D462" s="4" t="s">
        <v>79</v>
      </c>
      <c r="E462" s="6">
        <v>4600</v>
      </c>
      <c r="F462" s="79">
        <v>4750</v>
      </c>
      <c r="G462" s="33">
        <f t="shared" si="21"/>
        <v>103.26086956521738</v>
      </c>
      <c r="H462" s="32">
        <f t="shared" si="20"/>
        <v>0.015997446228306015</v>
      </c>
    </row>
    <row r="463" spans="1:8" ht="12.75">
      <c r="A463" s="124"/>
      <c r="B463" s="116"/>
      <c r="C463" s="31">
        <v>4270</v>
      </c>
      <c r="D463" s="4" t="s">
        <v>81</v>
      </c>
      <c r="E463" s="6">
        <v>4500</v>
      </c>
      <c r="F463" s="79">
        <v>4000</v>
      </c>
      <c r="G463" s="33">
        <f t="shared" si="21"/>
        <v>88.88888888888889</v>
      </c>
      <c r="H463" s="32">
        <f t="shared" si="20"/>
        <v>0.013471533665941908</v>
      </c>
    </row>
    <row r="464" spans="1:8" ht="12.75">
      <c r="A464" s="124"/>
      <c r="B464" s="116"/>
      <c r="C464" s="31">
        <v>4280</v>
      </c>
      <c r="D464" s="4" t="s">
        <v>99</v>
      </c>
      <c r="E464" s="6">
        <v>400</v>
      </c>
      <c r="F464" s="79">
        <v>500</v>
      </c>
      <c r="G464" s="33">
        <f t="shared" si="21"/>
        <v>125</v>
      </c>
      <c r="H464" s="32">
        <f t="shared" si="20"/>
        <v>0.0016839417082427385</v>
      </c>
    </row>
    <row r="465" spans="1:8" ht="12.75">
      <c r="A465" s="124"/>
      <c r="B465" s="116"/>
      <c r="C465" s="31">
        <v>4300</v>
      </c>
      <c r="D465" s="4" t="s">
        <v>91</v>
      </c>
      <c r="E465" s="6">
        <v>10690</v>
      </c>
      <c r="F465" s="79">
        <v>11120</v>
      </c>
      <c r="G465" s="33">
        <f t="shared" si="21"/>
        <v>104.022450888681</v>
      </c>
      <c r="H465" s="32">
        <f t="shared" si="20"/>
        <v>0.0374508635913185</v>
      </c>
    </row>
    <row r="466" spans="1:8" ht="12.75">
      <c r="A466" s="124"/>
      <c r="B466" s="116"/>
      <c r="C466" s="31">
        <v>4350</v>
      </c>
      <c r="D466" s="4" t="s">
        <v>271</v>
      </c>
      <c r="E466" s="6">
        <v>588</v>
      </c>
      <c r="F466" s="79">
        <v>600</v>
      </c>
      <c r="G466" s="33">
        <f t="shared" si="21"/>
        <v>102.04081632653062</v>
      </c>
      <c r="H466" s="32">
        <f t="shared" si="20"/>
        <v>0.002020730049891286</v>
      </c>
    </row>
    <row r="467" spans="1:8" ht="30.75" customHeight="1">
      <c r="A467" s="124"/>
      <c r="B467" s="116"/>
      <c r="C467" s="31">
        <v>4360</v>
      </c>
      <c r="D467" s="4" t="s">
        <v>183</v>
      </c>
      <c r="E467" s="6">
        <v>4000</v>
      </c>
      <c r="F467" s="79">
        <v>4200</v>
      </c>
      <c r="G467" s="33">
        <f t="shared" si="21"/>
        <v>105</v>
      </c>
      <c r="H467" s="32">
        <f t="shared" si="20"/>
        <v>0.014145110349239001</v>
      </c>
    </row>
    <row r="468" spans="1:8" ht="26.25" customHeight="1">
      <c r="A468" s="124"/>
      <c r="B468" s="116"/>
      <c r="C468" s="31">
        <v>4370</v>
      </c>
      <c r="D468" s="4" t="s">
        <v>161</v>
      </c>
      <c r="E468" s="6">
        <v>4000</v>
      </c>
      <c r="F468" s="79">
        <v>4300</v>
      </c>
      <c r="G468" s="33">
        <f t="shared" si="21"/>
        <v>107.5</v>
      </c>
      <c r="H468" s="32">
        <f t="shared" si="20"/>
        <v>0.014481898690887552</v>
      </c>
    </row>
    <row r="469" spans="1:8" ht="26.25" customHeight="1">
      <c r="A469" s="124"/>
      <c r="B469" s="116"/>
      <c r="C469" s="31">
        <v>4400</v>
      </c>
      <c r="D469" s="4" t="s">
        <v>273</v>
      </c>
      <c r="E469" s="6">
        <v>2940</v>
      </c>
      <c r="F469" s="79">
        <v>3000</v>
      </c>
      <c r="G469" s="33">
        <f aca="true" t="shared" si="22" ref="G469:G521">(F469/E469)*100</f>
        <v>102.04081632653062</v>
      </c>
      <c r="H469" s="32">
        <f t="shared" si="20"/>
        <v>0.010103650249456432</v>
      </c>
    </row>
    <row r="470" spans="1:8" ht="12.75">
      <c r="A470" s="124"/>
      <c r="B470" s="116"/>
      <c r="C470" s="31">
        <v>4410</v>
      </c>
      <c r="D470" s="4" t="s">
        <v>134</v>
      </c>
      <c r="E470" s="6">
        <v>1000</v>
      </c>
      <c r="F470" s="79">
        <v>1000</v>
      </c>
      <c r="G470" s="33">
        <f t="shared" si="22"/>
        <v>100</v>
      </c>
      <c r="H470" s="32">
        <f aca="true" t="shared" si="23" ref="H470:H533">(F470/$F$856)*100</f>
        <v>0.003367883416485477</v>
      </c>
    </row>
    <row r="471" spans="1:8" ht="12.75">
      <c r="A471" s="124"/>
      <c r="B471" s="116"/>
      <c r="C471" s="31">
        <v>4420</v>
      </c>
      <c r="D471" s="4" t="s">
        <v>136</v>
      </c>
      <c r="E471" s="6"/>
      <c r="F471" s="79">
        <v>500</v>
      </c>
      <c r="G471" s="33"/>
      <c r="H471" s="32">
        <f t="shared" si="23"/>
        <v>0.0016839417082427385</v>
      </c>
    </row>
    <row r="472" spans="1:8" ht="12.75">
      <c r="A472" s="124"/>
      <c r="B472" s="116"/>
      <c r="C472" s="31">
        <v>4430</v>
      </c>
      <c r="D472" s="4" t="s">
        <v>92</v>
      </c>
      <c r="E472" s="6">
        <v>2631</v>
      </c>
      <c r="F472" s="79">
        <v>2800</v>
      </c>
      <c r="G472" s="33">
        <f t="shared" si="22"/>
        <v>106.42341315089318</v>
      </c>
      <c r="H472" s="32">
        <f t="shared" si="23"/>
        <v>0.009430073566159335</v>
      </c>
    </row>
    <row r="473" spans="1:8" ht="12.75">
      <c r="A473" s="124"/>
      <c r="B473" s="116"/>
      <c r="C473" s="31">
        <v>4440</v>
      </c>
      <c r="D473" s="4" t="s">
        <v>176</v>
      </c>
      <c r="E473" s="6">
        <v>11439</v>
      </c>
      <c r="F473" s="79">
        <v>12100</v>
      </c>
      <c r="G473" s="33">
        <f t="shared" si="22"/>
        <v>105.7784771396101</v>
      </c>
      <c r="H473" s="32">
        <f t="shared" si="23"/>
        <v>0.04075138933947427</v>
      </c>
    </row>
    <row r="474" spans="1:8" ht="22.5">
      <c r="A474" s="124"/>
      <c r="B474" s="116"/>
      <c r="C474" s="31">
        <v>4700</v>
      </c>
      <c r="D474" s="4" t="s">
        <v>149</v>
      </c>
      <c r="E474" s="6">
        <v>3000</v>
      </c>
      <c r="F474" s="79">
        <v>3000</v>
      </c>
      <c r="G474" s="33">
        <f t="shared" si="22"/>
        <v>100</v>
      </c>
      <c r="H474" s="32">
        <f t="shared" si="23"/>
        <v>0.010103650249456432</v>
      </c>
    </row>
    <row r="475" spans="1:8" ht="28.5" customHeight="1">
      <c r="A475" s="124"/>
      <c r="B475" s="116"/>
      <c r="C475" s="31">
        <v>4740</v>
      </c>
      <c r="D475" s="4" t="s">
        <v>177</v>
      </c>
      <c r="E475" s="6">
        <v>1200</v>
      </c>
      <c r="F475" s="79"/>
      <c r="G475" s="33">
        <f t="shared" si="22"/>
        <v>0</v>
      </c>
      <c r="H475" s="32">
        <f t="shared" si="23"/>
        <v>0</v>
      </c>
    </row>
    <row r="476" spans="1:8" ht="27" customHeight="1">
      <c r="A476" s="124"/>
      <c r="B476" s="116"/>
      <c r="C476" s="31">
        <v>4750</v>
      </c>
      <c r="D476" s="4" t="s">
        <v>151</v>
      </c>
      <c r="E476" s="6">
        <v>1800</v>
      </c>
      <c r="F476" s="79"/>
      <c r="G476" s="33">
        <f t="shared" si="22"/>
        <v>0</v>
      </c>
      <c r="H476" s="32">
        <f t="shared" si="23"/>
        <v>0</v>
      </c>
    </row>
    <row r="477" spans="1:8" ht="12.75">
      <c r="A477" s="124"/>
      <c r="B477" s="115">
        <v>80120</v>
      </c>
      <c r="C477" s="47"/>
      <c r="D477" s="3" t="s">
        <v>184</v>
      </c>
      <c r="E477" s="5">
        <f>E478+E479+E480+E481+E482+E483+E484</f>
        <v>31207</v>
      </c>
      <c r="F477" s="5">
        <f>F478+F479+F480+F481+F482+F483+F484</f>
        <v>95221</v>
      </c>
      <c r="G477" s="37">
        <f t="shared" si="22"/>
        <v>305.1270548274426</v>
      </c>
      <c r="H477" s="62">
        <f t="shared" si="23"/>
        <v>0.3206932268011636</v>
      </c>
    </row>
    <row r="478" spans="1:8" ht="28.5" customHeight="1">
      <c r="A478" s="124"/>
      <c r="B478" s="116"/>
      <c r="C478" s="31">
        <v>3020</v>
      </c>
      <c r="D478" s="4" t="s">
        <v>172</v>
      </c>
      <c r="E478" s="6">
        <v>1600</v>
      </c>
      <c r="F478" s="79">
        <v>5612</v>
      </c>
      <c r="G478" s="33">
        <f t="shared" si="22"/>
        <v>350.75</v>
      </c>
      <c r="H478" s="32">
        <f t="shared" si="23"/>
        <v>0.018900561733316494</v>
      </c>
    </row>
    <row r="479" spans="1:8" ht="12.75">
      <c r="A479" s="124"/>
      <c r="B479" s="116"/>
      <c r="C479" s="31">
        <v>4010</v>
      </c>
      <c r="D479" s="4" t="s">
        <v>103</v>
      </c>
      <c r="E479" s="6">
        <v>20500</v>
      </c>
      <c r="F479" s="79">
        <v>67305</v>
      </c>
      <c r="G479" s="33">
        <f t="shared" si="22"/>
        <v>328.3170731707317</v>
      </c>
      <c r="H479" s="32">
        <f t="shared" si="23"/>
        <v>0.22667539334655504</v>
      </c>
    </row>
    <row r="480" spans="1:8" ht="12.75">
      <c r="A480" s="124"/>
      <c r="B480" s="116"/>
      <c r="C480" s="31">
        <v>4040</v>
      </c>
      <c r="D480" s="4" t="s">
        <v>173</v>
      </c>
      <c r="E480" s="6"/>
      <c r="F480" s="79">
        <v>1750</v>
      </c>
      <c r="G480" s="33"/>
      <c r="H480" s="32">
        <f t="shared" si="23"/>
        <v>0.005893795978849585</v>
      </c>
    </row>
    <row r="481" spans="1:8" ht="12.75">
      <c r="A481" s="124"/>
      <c r="B481" s="116"/>
      <c r="C481" s="31">
        <v>4110</v>
      </c>
      <c r="D481" s="4" t="s">
        <v>88</v>
      </c>
      <c r="E481" s="6">
        <v>3400</v>
      </c>
      <c r="F481" s="79">
        <v>11170</v>
      </c>
      <c r="G481" s="33">
        <f t="shared" si="22"/>
        <v>328.52941176470586</v>
      </c>
      <c r="H481" s="32">
        <f t="shared" si="23"/>
        <v>0.037619257762142776</v>
      </c>
    </row>
    <row r="482" spans="1:8" ht="12.75">
      <c r="A482" s="124"/>
      <c r="B482" s="116"/>
      <c r="C482" s="31">
        <v>4120</v>
      </c>
      <c r="D482" s="4" t="s">
        <v>114</v>
      </c>
      <c r="E482" s="6">
        <v>500</v>
      </c>
      <c r="F482" s="79">
        <v>1812</v>
      </c>
      <c r="G482" s="33">
        <f t="shared" si="22"/>
        <v>362.40000000000003</v>
      </c>
      <c r="H482" s="32">
        <f t="shared" si="23"/>
        <v>0.006102604750671685</v>
      </c>
    </row>
    <row r="483" spans="1:8" ht="12.75">
      <c r="A483" s="124"/>
      <c r="B483" s="116"/>
      <c r="C483" s="31">
        <v>4240</v>
      </c>
      <c r="D483" s="4" t="s">
        <v>175</v>
      </c>
      <c r="E483" s="6"/>
      <c r="F483" s="79">
        <v>2000</v>
      </c>
      <c r="G483" s="33"/>
      <c r="H483" s="32">
        <f t="shared" si="23"/>
        <v>0.006735766832970954</v>
      </c>
    </row>
    <row r="484" spans="1:8" ht="12.75">
      <c r="A484" s="124"/>
      <c r="B484" s="116"/>
      <c r="C484" s="31">
        <v>4440</v>
      </c>
      <c r="D484" s="4" t="s">
        <v>176</v>
      </c>
      <c r="E484" s="6">
        <v>5207</v>
      </c>
      <c r="F484" s="79">
        <v>5572</v>
      </c>
      <c r="G484" s="33">
        <f t="shared" si="22"/>
        <v>107.00979450739389</v>
      </c>
      <c r="H484" s="32">
        <f t="shared" si="23"/>
        <v>0.018765846396657078</v>
      </c>
    </row>
    <row r="485" spans="1:8" ht="12.75">
      <c r="A485" s="124"/>
      <c r="B485" s="115">
        <v>80123</v>
      </c>
      <c r="C485" s="47"/>
      <c r="D485" s="3" t="s">
        <v>185</v>
      </c>
      <c r="E485" s="5">
        <f>E486+E487+E488+E489+E490+E491+E492</f>
        <v>280283</v>
      </c>
      <c r="F485" s="5">
        <f>F486+F487+F488+F489+F490+F491+F492</f>
        <v>291452</v>
      </c>
      <c r="G485" s="37">
        <f t="shared" si="22"/>
        <v>103.9849009750859</v>
      </c>
      <c r="H485" s="62">
        <f t="shared" si="23"/>
        <v>0.9815763575015253</v>
      </c>
    </row>
    <row r="486" spans="1:8" ht="22.5">
      <c r="A486" s="124"/>
      <c r="B486" s="116"/>
      <c r="C486" s="31">
        <v>3020</v>
      </c>
      <c r="D486" s="4" t="s">
        <v>172</v>
      </c>
      <c r="E486" s="6">
        <v>18300</v>
      </c>
      <c r="F486" s="79">
        <v>19290</v>
      </c>
      <c r="G486" s="33">
        <f t="shared" si="22"/>
        <v>105.40983606557377</v>
      </c>
      <c r="H486" s="32">
        <f t="shared" si="23"/>
        <v>0.06496647110400484</v>
      </c>
    </row>
    <row r="487" spans="1:8" ht="12.75">
      <c r="A487" s="124"/>
      <c r="B487" s="116"/>
      <c r="C487" s="31">
        <v>4010</v>
      </c>
      <c r="D487" s="4" t="s">
        <v>103</v>
      </c>
      <c r="E487" s="6">
        <v>190700</v>
      </c>
      <c r="F487" s="79">
        <v>196510</v>
      </c>
      <c r="G487" s="33">
        <f t="shared" si="22"/>
        <v>103.046670162559</v>
      </c>
      <c r="H487" s="32">
        <f t="shared" si="23"/>
        <v>0.6618227701735611</v>
      </c>
    </row>
    <row r="488" spans="1:8" ht="12.75">
      <c r="A488" s="124"/>
      <c r="B488" s="116"/>
      <c r="C488" s="31">
        <v>4040</v>
      </c>
      <c r="D488" s="4" t="s">
        <v>173</v>
      </c>
      <c r="E488" s="6">
        <v>17360</v>
      </c>
      <c r="F488" s="79">
        <v>15800</v>
      </c>
      <c r="G488" s="33">
        <f t="shared" si="22"/>
        <v>91.01382488479263</v>
      </c>
      <c r="H488" s="32">
        <f t="shared" si="23"/>
        <v>0.05321255798047054</v>
      </c>
    </row>
    <row r="489" spans="1:8" ht="12.75">
      <c r="A489" s="124"/>
      <c r="B489" s="116"/>
      <c r="C489" s="31">
        <v>4110</v>
      </c>
      <c r="D489" s="4" t="s">
        <v>88</v>
      </c>
      <c r="E489" s="6">
        <v>33800</v>
      </c>
      <c r="F489" s="79">
        <v>34700</v>
      </c>
      <c r="G489" s="33">
        <f t="shared" si="22"/>
        <v>102.66272189349112</v>
      </c>
      <c r="H489" s="32">
        <f t="shared" si="23"/>
        <v>0.11686555455204604</v>
      </c>
    </row>
    <row r="490" spans="1:8" ht="12.75">
      <c r="A490" s="124"/>
      <c r="B490" s="116"/>
      <c r="C490" s="31">
        <v>4120</v>
      </c>
      <c r="D490" s="4" t="s">
        <v>114</v>
      </c>
      <c r="E490" s="6">
        <v>4250</v>
      </c>
      <c r="F490" s="79">
        <v>5630</v>
      </c>
      <c r="G490" s="33">
        <f t="shared" si="22"/>
        <v>132.47058823529412</v>
      </c>
      <c r="H490" s="32">
        <f t="shared" si="23"/>
        <v>0.018961183634813233</v>
      </c>
    </row>
    <row r="491" spans="1:8" ht="12.75">
      <c r="A491" s="124"/>
      <c r="B491" s="116"/>
      <c r="C491" s="31">
        <v>4240</v>
      </c>
      <c r="D491" s="4" t="s">
        <v>175</v>
      </c>
      <c r="E491" s="6"/>
      <c r="F491" s="79">
        <v>2000</v>
      </c>
      <c r="G491" s="33"/>
      <c r="H491" s="32">
        <f t="shared" si="23"/>
        <v>0.006735766832970954</v>
      </c>
    </row>
    <row r="492" spans="1:8" ht="12.75">
      <c r="A492" s="124"/>
      <c r="B492" s="116"/>
      <c r="C492" s="31">
        <v>4440</v>
      </c>
      <c r="D492" s="4" t="s">
        <v>176</v>
      </c>
      <c r="E492" s="6">
        <v>15873</v>
      </c>
      <c r="F492" s="79">
        <v>17522</v>
      </c>
      <c r="G492" s="33">
        <f t="shared" si="22"/>
        <v>110.3887103887104</v>
      </c>
      <c r="H492" s="32">
        <f t="shared" si="23"/>
        <v>0.05901205322365853</v>
      </c>
    </row>
    <row r="493" spans="1:8" ht="12.75">
      <c r="A493" s="124"/>
      <c r="B493" s="111">
        <v>80130</v>
      </c>
      <c r="C493" s="47"/>
      <c r="D493" s="3" t="s">
        <v>24</v>
      </c>
      <c r="E493" s="5">
        <f>E495+E496+E497+E498+E499+E500+E501+E502+E503+E504+E506+E507+E509+E510+E511+E505+E508+E514+E513+E515+E512+E516+E518</f>
        <v>426279</v>
      </c>
      <c r="F493" s="5">
        <f>F495+F496+F497+F498+F499+F500+F501+F502+F503+F504+F506+F507+F509+F510+F511+F505+F508+F514+F513+F515+F512+F516+F518</f>
        <v>1100986</v>
      </c>
      <c r="G493" s="37">
        <f t="shared" si="22"/>
        <v>258.27826376621886</v>
      </c>
      <c r="H493" s="62">
        <f t="shared" si="23"/>
        <v>3.7079924911826794</v>
      </c>
    </row>
    <row r="494" spans="1:8" ht="12.75">
      <c r="A494" s="124"/>
      <c r="B494" s="112"/>
      <c r="C494" s="47"/>
      <c r="D494" s="3" t="s">
        <v>266</v>
      </c>
      <c r="E494" s="5">
        <f>E516+E518</f>
        <v>42700</v>
      </c>
      <c r="F494" s="5">
        <f>F516+F518</f>
        <v>700000</v>
      </c>
      <c r="G494" s="33">
        <f t="shared" si="22"/>
        <v>1639.3442622950818</v>
      </c>
      <c r="H494" s="32">
        <f t="shared" si="23"/>
        <v>2.3575183915398337</v>
      </c>
    </row>
    <row r="495" spans="1:8" ht="22.5">
      <c r="A495" s="124"/>
      <c r="B495" s="113"/>
      <c r="C495" s="31">
        <v>3020</v>
      </c>
      <c r="D495" s="4" t="s">
        <v>172</v>
      </c>
      <c r="E495" s="6">
        <v>12710</v>
      </c>
      <c r="F495" s="79">
        <v>12780</v>
      </c>
      <c r="G495" s="33">
        <f t="shared" si="22"/>
        <v>100.55074744295831</v>
      </c>
      <c r="H495" s="32">
        <f t="shared" si="23"/>
        <v>0.04304155006268439</v>
      </c>
    </row>
    <row r="496" spans="1:8" ht="12.75">
      <c r="A496" s="124"/>
      <c r="B496" s="113"/>
      <c r="C496" s="31">
        <v>4010</v>
      </c>
      <c r="D496" s="4" t="s">
        <v>103</v>
      </c>
      <c r="E496" s="6">
        <v>226338</v>
      </c>
      <c r="F496" s="79">
        <v>188940</v>
      </c>
      <c r="G496" s="33">
        <f t="shared" si="22"/>
        <v>83.47692389258543</v>
      </c>
      <c r="H496" s="32">
        <f t="shared" si="23"/>
        <v>0.636327892710766</v>
      </c>
    </row>
    <row r="497" spans="1:8" ht="12.75">
      <c r="A497" s="124"/>
      <c r="B497" s="113"/>
      <c r="C497" s="31">
        <v>4040</v>
      </c>
      <c r="D497" s="4" t="s">
        <v>173</v>
      </c>
      <c r="E497" s="6">
        <v>14328</v>
      </c>
      <c r="F497" s="79">
        <v>17460</v>
      </c>
      <c r="G497" s="33">
        <f t="shared" si="22"/>
        <v>121.85929648241205</v>
      </c>
      <c r="H497" s="32">
        <f t="shared" si="23"/>
        <v>0.05880324445183642</v>
      </c>
    </row>
    <row r="498" spans="1:8" ht="12.75">
      <c r="A498" s="124"/>
      <c r="B498" s="113"/>
      <c r="C498" s="31">
        <v>4110</v>
      </c>
      <c r="D498" s="4" t="s">
        <v>88</v>
      </c>
      <c r="E498" s="6">
        <v>36500</v>
      </c>
      <c r="F498" s="79">
        <v>32825</v>
      </c>
      <c r="G498" s="33">
        <f t="shared" si="22"/>
        <v>89.93150684931507</v>
      </c>
      <c r="H498" s="32">
        <f t="shared" si="23"/>
        <v>0.11055077314613578</v>
      </c>
    </row>
    <row r="499" spans="1:8" ht="12.75">
      <c r="A499" s="124"/>
      <c r="B499" s="113"/>
      <c r="C499" s="31">
        <v>4120</v>
      </c>
      <c r="D499" s="4" t="s">
        <v>114</v>
      </c>
      <c r="E499" s="6">
        <v>4340</v>
      </c>
      <c r="F499" s="79">
        <v>5310</v>
      </c>
      <c r="G499" s="33">
        <f t="shared" si="22"/>
        <v>122.35023041474655</v>
      </c>
      <c r="H499" s="32">
        <f t="shared" si="23"/>
        <v>0.017883460941537883</v>
      </c>
    </row>
    <row r="500" spans="1:8" ht="12.75">
      <c r="A500" s="124"/>
      <c r="B500" s="113"/>
      <c r="C500" s="31">
        <v>4170</v>
      </c>
      <c r="D500" s="4" t="s">
        <v>90</v>
      </c>
      <c r="E500" s="6">
        <v>200</v>
      </c>
      <c r="F500" s="79">
        <v>1700</v>
      </c>
      <c r="G500" s="33">
        <f t="shared" si="22"/>
        <v>850</v>
      </c>
      <c r="H500" s="32">
        <f t="shared" si="23"/>
        <v>0.0057254018080253105</v>
      </c>
    </row>
    <row r="501" spans="1:8" ht="12.75">
      <c r="A501" s="124"/>
      <c r="B501" s="113"/>
      <c r="C501" s="31">
        <v>4210</v>
      </c>
      <c r="D501" s="4" t="s">
        <v>78</v>
      </c>
      <c r="E501" s="6">
        <v>24500</v>
      </c>
      <c r="F501" s="79">
        <v>57400</v>
      </c>
      <c r="G501" s="33">
        <f t="shared" si="22"/>
        <v>234.2857142857143</v>
      </c>
      <c r="H501" s="32">
        <f t="shared" si="23"/>
        <v>0.19331650810626635</v>
      </c>
    </row>
    <row r="502" spans="1:8" ht="12.75">
      <c r="A502" s="124"/>
      <c r="B502" s="113"/>
      <c r="C502" s="31">
        <v>4240</v>
      </c>
      <c r="D502" s="4" t="s">
        <v>175</v>
      </c>
      <c r="E502" s="6">
        <v>1500</v>
      </c>
      <c r="F502" s="79">
        <v>2000</v>
      </c>
      <c r="G502" s="33">
        <f t="shared" si="22"/>
        <v>133.33333333333331</v>
      </c>
      <c r="H502" s="32">
        <f t="shared" si="23"/>
        <v>0.006735766832970954</v>
      </c>
    </row>
    <row r="503" spans="1:8" ht="12.75">
      <c r="A503" s="124"/>
      <c r="B503" s="113"/>
      <c r="C503" s="31">
        <v>4260</v>
      </c>
      <c r="D503" s="4" t="s">
        <v>79</v>
      </c>
      <c r="E503" s="6">
        <v>9850</v>
      </c>
      <c r="F503" s="79">
        <v>10400</v>
      </c>
      <c r="G503" s="33">
        <f t="shared" si="22"/>
        <v>105.58375634517768</v>
      </c>
      <c r="H503" s="32">
        <f t="shared" si="23"/>
        <v>0.035025987531448956</v>
      </c>
    </row>
    <row r="504" spans="1:8" ht="12.75">
      <c r="A504" s="124"/>
      <c r="B504" s="113"/>
      <c r="C504" s="31">
        <v>4270</v>
      </c>
      <c r="D504" s="4" t="s">
        <v>81</v>
      </c>
      <c r="E504" s="6">
        <v>1000</v>
      </c>
      <c r="F504" s="79">
        <v>23500</v>
      </c>
      <c r="G504" s="33">
        <f t="shared" si="22"/>
        <v>2350</v>
      </c>
      <c r="H504" s="32">
        <f t="shared" si="23"/>
        <v>0.0791452602874087</v>
      </c>
    </row>
    <row r="505" spans="1:8" ht="12.75">
      <c r="A505" s="124"/>
      <c r="B505" s="113"/>
      <c r="C505" s="31">
        <v>4280</v>
      </c>
      <c r="D505" s="4" t="s">
        <v>99</v>
      </c>
      <c r="E505" s="6">
        <v>1510</v>
      </c>
      <c r="F505" s="79">
        <v>1500</v>
      </c>
      <c r="G505" s="33">
        <f t="shared" si="22"/>
        <v>99.33774834437085</v>
      </c>
      <c r="H505" s="32">
        <f t="shared" si="23"/>
        <v>0.005051825124728216</v>
      </c>
    </row>
    <row r="506" spans="1:8" ht="12.75">
      <c r="A506" s="124"/>
      <c r="B506" s="113"/>
      <c r="C506" s="31">
        <v>4300</v>
      </c>
      <c r="D506" s="4" t="s">
        <v>91</v>
      </c>
      <c r="E506" s="6">
        <v>26500</v>
      </c>
      <c r="F506" s="79">
        <v>27800</v>
      </c>
      <c r="G506" s="33">
        <f t="shared" si="22"/>
        <v>104.90566037735849</v>
      </c>
      <c r="H506" s="32">
        <f t="shared" si="23"/>
        <v>0.09362715897829627</v>
      </c>
    </row>
    <row r="507" spans="1:8" ht="12.75">
      <c r="A507" s="124"/>
      <c r="B507" s="113"/>
      <c r="C507" s="31">
        <v>4350</v>
      </c>
      <c r="D507" s="4" t="s">
        <v>142</v>
      </c>
      <c r="E507" s="6">
        <v>1400</v>
      </c>
      <c r="F507" s="79">
        <v>1500</v>
      </c>
      <c r="G507" s="33">
        <f t="shared" si="22"/>
        <v>107.14285714285714</v>
      </c>
      <c r="H507" s="32">
        <f t="shared" si="23"/>
        <v>0.005051825124728216</v>
      </c>
    </row>
    <row r="508" spans="1:8" ht="25.5" customHeight="1">
      <c r="A508" s="124"/>
      <c r="B508" s="113"/>
      <c r="C508" s="31">
        <v>4370</v>
      </c>
      <c r="D508" s="4" t="s">
        <v>161</v>
      </c>
      <c r="E508" s="6">
        <v>1700</v>
      </c>
      <c r="F508" s="79">
        <v>1800</v>
      </c>
      <c r="G508" s="33">
        <f t="shared" si="22"/>
        <v>105.88235294117648</v>
      </c>
      <c r="H508" s="32">
        <f t="shared" si="23"/>
        <v>0.006062190149673858</v>
      </c>
    </row>
    <row r="509" spans="1:8" ht="12.75">
      <c r="A509" s="124"/>
      <c r="B509" s="113"/>
      <c r="C509" s="31">
        <v>4410</v>
      </c>
      <c r="D509" s="4" t="s">
        <v>180</v>
      </c>
      <c r="E509" s="6">
        <v>1700</v>
      </c>
      <c r="F509" s="79">
        <v>3000</v>
      </c>
      <c r="G509" s="33">
        <f t="shared" si="22"/>
        <v>176.47058823529412</v>
      </c>
      <c r="H509" s="32">
        <f t="shared" si="23"/>
        <v>0.010103650249456432</v>
      </c>
    </row>
    <row r="510" spans="1:8" ht="12.75">
      <c r="A510" s="124"/>
      <c r="B510" s="113"/>
      <c r="C510" s="31">
        <v>4430</v>
      </c>
      <c r="D510" s="4" t="s">
        <v>92</v>
      </c>
      <c r="E510" s="6">
        <v>350</v>
      </c>
      <c r="F510" s="79">
        <v>600</v>
      </c>
      <c r="G510" s="33">
        <f t="shared" si="22"/>
        <v>171.42857142857142</v>
      </c>
      <c r="H510" s="32">
        <f t="shared" si="23"/>
        <v>0.002020730049891286</v>
      </c>
    </row>
    <row r="511" spans="1:8" ht="12.75">
      <c r="A511" s="124"/>
      <c r="B511" s="113"/>
      <c r="C511" s="31">
        <v>4440</v>
      </c>
      <c r="D511" s="4" t="s">
        <v>176</v>
      </c>
      <c r="E511" s="6">
        <v>13030</v>
      </c>
      <c r="F511" s="79">
        <v>11571</v>
      </c>
      <c r="G511" s="33">
        <f t="shared" si="22"/>
        <v>88.80276285495012</v>
      </c>
      <c r="H511" s="32">
        <f t="shared" si="23"/>
        <v>0.038969779012153455</v>
      </c>
    </row>
    <row r="512" spans="1:8" ht="22.5">
      <c r="A512" s="124"/>
      <c r="B512" s="113"/>
      <c r="C512" s="31">
        <v>4520</v>
      </c>
      <c r="D512" s="4" t="s">
        <v>111</v>
      </c>
      <c r="E512" s="6"/>
      <c r="F512" s="79">
        <v>500</v>
      </c>
      <c r="G512" s="33"/>
      <c r="H512" s="32">
        <f t="shared" si="23"/>
        <v>0.0016839417082427385</v>
      </c>
    </row>
    <row r="513" spans="1:8" ht="12.75">
      <c r="A513" s="124"/>
      <c r="B513" s="113"/>
      <c r="C513" s="31">
        <v>4700</v>
      </c>
      <c r="D513" s="4" t="s">
        <v>246</v>
      </c>
      <c r="E513" s="6">
        <v>100</v>
      </c>
      <c r="F513" s="79">
        <v>400</v>
      </c>
      <c r="G513" s="33">
        <f t="shared" si="22"/>
        <v>400</v>
      </c>
      <c r="H513" s="32">
        <f t="shared" si="23"/>
        <v>0.0013471533665941908</v>
      </c>
    </row>
    <row r="514" spans="1:8" ht="30.75" customHeight="1">
      <c r="A514" s="124"/>
      <c r="B514" s="113"/>
      <c r="C514" s="31">
        <v>4740</v>
      </c>
      <c r="D514" s="4" t="s">
        <v>177</v>
      </c>
      <c r="E514" s="6">
        <v>500</v>
      </c>
      <c r="F514" s="79"/>
      <c r="G514" s="33">
        <f t="shared" si="22"/>
        <v>0</v>
      </c>
      <c r="H514" s="32">
        <f t="shared" si="23"/>
        <v>0</v>
      </c>
    </row>
    <row r="515" spans="1:8" ht="22.5">
      <c r="A515" s="124"/>
      <c r="B515" s="114"/>
      <c r="C515" s="31">
        <v>4750</v>
      </c>
      <c r="D515" s="4" t="s">
        <v>247</v>
      </c>
      <c r="E515" s="6">
        <v>5523</v>
      </c>
      <c r="F515" s="79"/>
      <c r="G515" s="33">
        <f t="shared" si="22"/>
        <v>0</v>
      </c>
      <c r="H515" s="32">
        <f t="shared" si="23"/>
        <v>0</v>
      </c>
    </row>
    <row r="516" spans="1:8" ht="12.75">
      <c r="A516" s="124"/>
      <c r="B516" s="103"/>
      <c r="C516" s="51">
        <v>6058</v>
      </c>
      <c r="D516" s="4" t="s">
        <v>40</v>
      </c>
      <c r="E516" s="34">
        <f>E517</f>
        <v>36295</v>
      </c>
      <c r="F516" s="34">
        <f>F517</f>
        <v>595000</v>
      </c>
      <c r="G516" s="33">
        <f t="shared" si="22"/>
        <v>1639.3442622950818</v>
      </c>
      <c r="H516" s="32">
        <f t="shared" si="23"/>
        <v>2.003890632808859</v>
      </c>
    </row>
    <row r="517" spans="1:8" s="85" customFormat="1" ht="22.5">
      <c r="A517" s="124"/>
      <c r="B517" s="103"/>
      <c r="C517" s="53"/>
      <c r="D517" s="22" t="s">
        <v>404</v>
      </c>
      <c r="E517" s="45">
        <v>36295</v>
      </c>
      <c r="F517" s="81">
        <v>595000</v>
      </c>
      <c r="G517" s="33">
        <f t="shared" si="22"/>
        <v>1639.3442622950818</v>
      </c>
      <c r="H517" s="32">
        <f t="shared" si="23"/>
        <v>2.003890632808859</v>
      </c>
    </row>
    <row r="518" spans="1:8" ht="12.75">
      <c r="A518" s="124"/>
      <c r="B518" s="103"/>
      <c r="C518" s="51">
        <v>6059</v>
      </c>
      <c r="D518" s="4" t="s">
        <v>40</v>
      </c>
      <c r="E518" s="25">
        <f>E519</f>
        <v>6405</v>
      </c>
      <c r="F518" s="25">
        <f>F519</f>
        <v>105000</v>
      </c>
      <c r="G518" s="33">
        <f t="shared" si="22"/>
        <v>1639.3442622950818</v>
      </c>
      <c r="H518" s="32">
        <f t="shared" si="23"/>
        <v>0.3536277587309751</v>
      </c>
    </row>
    <row r="519" spans="1:8" s="85" customFormat="1" ht="22.5">
      <c r="A519" s="124"/>
      <c r="B519" s="104"/>
      <c r="C519" s="53"/>
      <c r="D519" s="22" t="s">
        <v>404</v>
      </c>
      <c r="E519" s="6">
        <v>6405</v>
      </c>
      <c r="F519" s="79">
        <v>105000</v>
      </c>
      <c r="G519" s="33">
        <f t="shared" si="22"/>
        <v>1639.3442622950818</v>
      </c>
      <c r="H519" s="32">
        <f t="shared" si="23"/>
        <v>0.3536277587309751</v>
      </c>
    </row>
    <row r="520" spans="1:8" ht="12.75" customHeight="1">
      <c r="A520" s="124"/>
      <c r="B520" s="111">
        <v>80146</v>
      </c>
      <c r="C520" s="47"/>
      <c r="D520" s="3" t="s">
        <v>186</v>
      </c>
      <c r="E520" s="5">
        <f>E521+E522+E523</f>
        <v>31821</v>
      </c>
      <c r="F520" s="5">
        <f>F521+F522+F523</f>
        <v>38645</v>
      </c>
      <c r="G520" s="37">
        <f t="shared" si="22"/>
        <v>121.44495773231515</v>
      </c>
      <c r="H520" s="62">
        <f t="shared" si="23"/>
        <v>0.13015185463008125</v>
      </c>
    </row>
    <row r="521" spans="1:8" ht="12.75">
      <c r="A521" s="124"/>
      <c r="B521" s="141"/>
      <c r="C521" s="31">
        <v>4210</v>
      </c>
      <c r="D521" s="4" t="s">
        <v>78</v>
      </c>
      <c r="E521" s="6">
        <v>6740</v>
      </c>
      <c r="F521" s="79">
        <v>6100</v>
      </c>
      <c r="G521" s="33">
        <f t="shared" si="22"/>
        <v>90.50445103857567</v>
      </c>
      <c r="H521" s="32">
        <f t="shared" si="23"/>
        <v>0.020544088840561407</v>
      </c>
    </row>
    <row r="522" spans="1:8" ht="12.75">
      <c r="A522" s="124"/>
      <c r="B522" s="141"/>
      <c r="C522" s="31">
        <v>4300</v>
      </c>
      <c r="D522" s="4" t="s">
        <v>187</v>
      </c>
      <c r="E522" s="6">
        <v>18600</v>
      </c>
      <c r="F522" s="79">
        <v>25600</v>
      </c>
      <c r="G522" s="33">
        <f aca="true" t="shared" si="24" ref="G522:G565">(F522/E522)*100</f>
        <v>137.63440860215056</v>
      </c>
      <c r="H522" s="32">
        <f t="shared" si="23"/>
        <v>0.08621781546202821</v>
      </c>
    </row>
    <row r="523" spans="1:8" ht="12.75">
      <c r="A523" s="124"/>
      <c r="B523" s="142"/>
      <c r="C523" s="31">
        <v>4410</v>
      </c>
      <c r="D523" s="4" t="s">
        <v>134</v>
      </c>
      <c r="E523" s="6">
        <v>6481</v>
      </c>
      <c r="F523" s="79">
        <v>6945</v>
      </c>
      <c r="G523" s="33">
        <f t="shared" si="24"/>
        <v>107.1593889831816</v>
      </c>
      <c r="H523" s="32">
        <f t="shared" si="23"/>
        <v>0.023389950327491638</v>
      </c>
    </row>
    <row r="524" spans="1:8" s="15" customFormat="1" ht="12.75">
      <c r="A524" s="124"/>
      <c r="B524" s="111">
        <v>80148</v>
      </c>
      <c r="C524" s="47"/>
      <c r="D524" s="3" t="s">
        <v>272</v>
      </c>
      <c r="E524" s="5">
        <f>E525+E526+E527+E528+E529+E530</f>
        <v>102716</v>
      </c>
      <c r="F524" s="5">
        <f>F525+F526+F527+F528+F529+F530</f>
        <v>101250</v>
      </c>
      <c r="G524" s="37">
        <f t="shared" si="24"/>
        <v>98.57276373690564</v>
      </c>
      <c r="H524" s="62">
        <f t="shared" si="23"/>
        <v>0.34099819591915453</v>
      </c>
    </row>
    <row r="525" spans="1:8" ht="12.75">
      <c r="A525" s="124"/>
      <c r="B525" s="113"/>
      <c r="C525" s="31">
        <v>3020</v>
      </c>
      <c r="D525" s="4" t="s">
        <v>192</v>
      </c>
      <c r="E525" s="6">
        <v>1330</v>
      </c>
      <c r="F525" s="79">
        <v>1450</v>
      </c>
      <c r="G525" s="33">
        <f t="shared" si="24"/>
        <v>109.02255639097744</v>
      </c>
      <c r="H525" s="32">
        <f t="shared" si="23"/>
        <v>0.004883430953903941</v>
      </c>
    </row>
    <row r="526" spans="1:8" ht="12.75">
      <c r="A526" s="124"/>
      <c r="B526" s="113"/>
      <c r="C526" s="31">
        <v>4010</v>
      </c>
      <c r="D526" s="4" t="s">
        <v>103</v>
      </c>
      <c r="E526" s="6">
        <v>80510</v>
      </c>
      <c r="F526" s="79">
        <v>75598</v>
      </c>
      <c r="G526" s="33">
        <f t="shared" si="24"/>
        <v>93.89889454726121</v>
      </c>
      <c r="H526" s="32">
        <f t="shared" si="23"/>
        <v>0.2546052505194691</v>
      </c>
    </row>
    <row r="527" spans="1:8" ht="12.75">
      <c r="A527" s="124"/>
      <c r="B527" s="113"/>
      <c r="C527" s="31">
        <v>4040</v>
      </c>
      <c r="D527" s="4" t="s">
        <v>105</v>
      </c>
      <c r="E527" s="6">
        <v>4345</v>
      </c>
      <c r="F527" s="79">
        <v>5851</v>
      </c>
      <c r="G527" s="33">
        <f t="shared" si="24"/>
        <v>134.66052934407364</v>
      </c>
      <c r="H527" s="32">
        <f t="shared" si="23"/>
        <v>0.019705485869856525</v>
      </c>
    </row>
    <row r="528" spans="1:8" ht="12.75">
      <c r="A528" s="124"/>
      <c r="B528" s="113"/>
      <c r="C528" s="31">
        <v>4110</v>
      </c>
      <c r="D528" s="4" t="s">
        <v>126</v>
      </c>
      <c r="E528" s="6">
        <v>11180</v>
      </c>
      <c r="F528" s="79">
        <v>12480</v>
      </c>
      <c r="G528" s="33">
        <f t="shared" si="24"/>
        <v>111.62790697674419</v>
      </c>
      <c r="H528" s="32">
        <f t="shared" si="23"/>
        <v>0.042031185037738755</v>
      </c>
    </row>
    <row r="529" spans="1:8" ht="12.75">
      <c r="A529" s="124"/>
      <c r="B529" s="113"/>
      <c r="C529" s="31">
        <v>4120</v>
      </c>
      <c r="D529" s="4" t="s">
        <v>114</v>
      </c>
      <c r="E529" s="6">
        <v>1595</v>
      </c>
      <c r="F529" s="79">
        <v>2021</v>
      </c>
      <c r="G529" s="33">
        <f t="shared" si="24"/>
        <v>126.70846394984325</v>
      </c>
      <c r="H529" s="32">
        <f t="shared" si="23"/>
        <v>0.006806492384717149</v>
      </c>
    </row>
    <row r="530" spans="1:8" ht="13.5" customHeight="1">
      <c r="A530" s="124"/>
      <c r="B530" s="135"/>
      <c r="C530" s="31">
        <v>4440</v>
      </c>
      <c r="D530" s="4" t="s">
        <v>128</v>
      </c>
      <c r="E530" s="6">
        <v>3756</v>
      </c>
      <c r="F530" s="79">
        <v>3850</v>
      </c>
      <c r="G530" s="33">
        <f t="shared" si="24"/>
        <v>102.50266240681576</v>
      </c>
      <c r="H530" s="32">
        <f t="shared" si="23"/>
        <v>0.012966351153469086</v>
      </c>
    </row>
    <row r="531" spans="1:8" ht="12.75">
      <c r="A531" s="124"/>
      <c r="B531" s="115">
        <v>80195</v>
      </c>
      <c r="C531" s="47"/>
      <c r="D531" s="3" t="s">
        <v>9</v>
      </c>
      <c r="E531" s="5">
        <f>E532+E533+E534</f>
        <v>59201</v>
      </c>
      <c r="F531" s="5">
        <f>F532+F533+F534</f>
        <v>53680</v>
      </c>
      <c r="G531" s="37">
        <f t="shared" si="24"/>
        <v>90.67414401783753</v>
      </c>
      <c r="H531" s="62">
        <f t="shared" si="23"/>
        <v>0.1807879817969404</v>
      </c>
    </row>
    <row r="532" spans="1:8" s="85" customFormat="1" ht="33.75">
      <c r="A532" s="124"/>
      <c r="B532" s="115"/>
      <c r="C532" s="31">
        <v>2710</v>
      </c>
      <c r="D532" s="4" t="s">
        <v>388</v>
      </c>
      <c r="E532" s="6">
        <v>3015</v>
      </c>
      <c r="F532" s="55"/>
      <c r="G532" s="33">
        <f t="shared" si="24"/>
        <v>0</v>
      </c>
      <c r="H532" s="32">
        <f t="shared" si="23"/>
        <v>0</v>
      </c>
    </row>
    <row r="533" spans="1:8" s="85" customFormat="1" ht="12.75">
      <c r="A533" s="124"/>
      <c r="B533" s="115"/>
      <c r="C533" s="31">
        <v>4170</v>
      </c>
      <c r="D533" s="4" t="s">
        <v>90</v>
      </c>
      <c r="E533" s="6">
        <v>285</v>
      </c>
      <c r="F533" s="79"/>
      <c r="G533" s="33">
        <f t="shared" si="24"/>
        <v>0</v>
      </c>
      <c r="H533" s="32">
        <f t="shared" si="23"/>
        <v>0</v>
      </c>
    </row>
    <row r="534" spans="1:8" ht="12.75">
      <c r="A534" s="124"/>
      <c r="B534" s="116"/>
      <c r="C534" s="31">
        <v>4440</v>
      </c>
      <c r="D534" s="4" t="s">
        <v>176</v>
      </c>
      <c r="E534" s="6">
        <v>55901</v>
      </c>
      <c r="F534" s="79">
        <v>53680</v>
      </c>
      <c r="G534" s="33">
        <f t="shared" si="24"/>
        <v>96.02690470653476</v>
      </c>
      <c r="H534" s="32">
        <f aca="true" t="shared" si="25" ref="H534:H597">(F534/$F$856)*100</f>
        <v>0.1807879817969404</v>
      </c>
    </row>
    <row r="535" spans="1:8" ht="12.75">
      <c r="A535" s="125" t="s">
        <v>234</v>
      </c>
      <c r="B535" s="31"/>
      <c r="C535" s="31"/>
      <c r="D535" s="3" t="s">
        <v>25</v>
      </c>
      <c r="E535" s="5">
        <f>E539+E542+E558</f>
        <v>80384</v>
      </c>
      <c r="F535" s="5">
        <f>F539+F542+F558</f>
        <v>80399</v>
      </c>
      <c r="G535" s="37">
        <f t="shared" si="24"/>
        <v>100.0186604299363</v>
      </c>
      <c r="H535" s="62">
        <f t="shared" si="25"/>
        <v>0.27077445880201584</v>
      </c>
    </row>
    <row r="536" spans="1:8" ht="12.75">
      <c r="A536" s="126"/>
      <c r="B536" s="31"/>
      <c r="C536" s="31"/>
      <c r="D536" s="8" t="s">
        <v>249</v>
      </c>
      <c r="E536" s="6">
        <f>E540+E541+E543+E544+E545+E546+E547+E548+E549+E550+E551+E552+E553+E554+E555+E556+E557+E559+E560+E561</f>
        <v>80384</v>
      </c>
      <c r="F536" s="6">
        <f>F540+F541+F543+F544+F545+F546+F547+F548+F549+F550+F551+F552+F553+F554+F555+F556+F557+F559+F560+F561</f>
        <v>80399</v>
      </c>
      <c r="G536" s="33">
        <f t="shared" si="24"/>
        <v>100.0186604299363</v>
      </c>
      <c r="H536" s="32">
        <f t="shared" si="25"/>
        <v>0.27077445880201584</v>
      </c>
    </row>
    <row r="537" spans="1:8" ht="12.75">
      <c r="A537" s="126"/>
      <c r="B537" s="31"/>
      <c r="C537" s="31"/>
      <c r="D537" s="8" t="s">
        <v>250</v>
      </c>
      <c r="E537" s="6"/>
      <c r="F537" s="55"/>
      <c r="G537" s="33"/>
      <c r="H537" s="32">
        <f t="shared" si="25"/>
        <v>0</v>
      </c>
    </row>
    <row r="538" spans="1:8" ht="12.75">
      <c r="A538" s="126"/>
      <c r="B538" s="31"/>
      <c r="C538" s="31"/>
      <c r="D538" s="8" t="s">
        <v>274</v>
      </c>
      <c r="E538" s="6">
        <f>E543</f>
        <v>16000</v>
      </c>
      <c r="F538" s="6">
        <f>F543</f>
        <v>16000</v>
      </c>
      <c r="G538" s="33">
        <f t="shared" si="24"/>
        <v>100</v>
      </c>
      <c r="H538" s="32">
        <f t="shared" si="25"/>
        <v>0.05388613466376763</v>
      </c>
    </row>
    <row r="539" spans="1:8" ht="12.75">
      <c r="A539" s="112"/>
      <c r="B539" s="110">
        <v>85153</v>
      </c>
      <c r="C539" s="4"/>
      <c r="D539" s="3" t="s">
        <v>188</v>
      </c>
      <c r="E539" s="5">
        <f>E540+E541</f>
        <v>3600</v>
      </c>
      <c r="F539" s="5">
        <f>F540+F541</f>
        <v>3240</v>
      </c>
      <c r="G539" s="37">
        <f t="shared" si="24"/>
        <v>90</v>
      </c>
      <c r="H539" s="62">
        <f t="shared" si="25"/>
        <v>0.010911942269412944</v>
      </c>
    </row>
    <row r="540" spans="1:8" ht="12.75">
      <c r="A540" s="112"/>
      <c r="B540" s="117"/>
      <c r="C540" s="4">
        <v>4210</v>
      </c>
      <c r="D540" s="4" t="str">
        <f>D550</f>
        <v>Zakup materiałów</v>
      </c>
      <c r="E540" s="6">
        <v>170</v>
      </c>
      <c r="F540" s="79">
        <v>500</v>
      </c>
      <c r="G540" s="33">
        <f t="shared" si="24"/>
        <v>294.11764705882354</v>
      </c>
      <c r="H540" s="32">
        <f t="shared" si="25"/>
        <v>0.0016839417082427385</v>
      </c>
    </row>
    <row r="541" spans="1:8" ht="12.75">
      <c r="A541" s="112"/>
      <c r="B541" s="117"/>
      <c r="C541" s="4">
        <v>4300</v>
      </c>
      <c r="D541" s="4" t="str">
        <f>D553</f>
        <v>Usługi pozostałe</v>
      </c>
      <c r="E541" s="6">
        <v>3430</v>
      </c>
      <c r="F541" s="79">
        <v>2740</v>
      </c>
      <c r="G541" s="33">
        <f t="shared" si="24"/>
        <v>79.88338192419825</v>
      </c>
      <c r="H541" s="32">
        <f t="shared" si="25"/>
        <v>0.009228000561170206</v>
      </c>
    </row>
    <row r="542" spans="1:8" ht="12.75" customHeight="1">
      <c r="A542" s="112"/>
      <c r="B542" s="110" t="s">
        <v>189</v>
      </c>
      <c r="C542" s="3"/>
      <c r="D542" s="3" t="s">
        <v>26</v>
      </c>
      <c r="E542" s="5">
        <f>E543+E545+E547+E548+E549+E550+E551+E552+E553+E554+E555+E556+E557+E546+E544</f>
        <v>76400</v>
      </c>
      <c r="F542" s="5">
        <f>F543+F545+F547+F548+F549+F550+F551+F552+F553+F554+F555+F556+F557+F546+F544</f>
        <v>76760</v>
      </c>
      <c r="G542" s="37">
        <f t="shared" si="24"/>
        <v>100.47120418848168</v>
      </c>
      <c r="H542" s="62">
        <f t="shared" si="25"/>
        <v>0.2585187310494252</v>
      </c>
    </row>
    <row r="543" spans="1:8" ht="24" customHeight="1">
      <c r="A543" s="112"/>
      <c r="B543" s="117"/>
      <c r="C543" s="4" t="s">
        <v>190</v>
      </c>
      <c r="D543" s="4" t="s">
        <v>191</v>
      </c>
      <c r="E543" s="6">
        <v>16000</v>
      </c>
      <c r="F543" s="79">
        <v>16000</v>
      </c>
      <c r="G543" s="33">
        <f t="shared" si="24"/>
        <v>100</v>
      </c>
      <c r="H543" s="32">
        <f t="shared" si="25"/>
        <v>0.05388613466376763</v>
      </c>
    </row>
    <row r="544" spans="1:8" ht="12.75">
      <c r="A544" s="112"/>
      <c r="B544" s="117"/>
      <c r="C544" s="4">
        <v>3030</v>
      </c>
      <c r="D544" s="4" t="s">
        <v>132</v>
      </c>
      <c r="E544" s="6">
        <v>70</v>
      </c>
      <c r="F544" s="79">
        <v>72</v>
      </c>
      <c r="G544" s="33">
        <f t="shared" si="24"/>
        <v>102.85714285714285</v>
      </c>
      <c r="H544" s="32">
        <f t="shared" si="25"/>
        <v>0.00024248760598695433</v>
      </c>
    </row>
    <row r="545" spans="1:8" ht="12.75">
      <c r="A545" s="112"/>
      <c r="B545" s="117"/>
      <c r="C545" s="4" t="s">
        <v>102</v>
      </c>
      <c r="D545" s="4" t="s">
        <v>103</v>
      </c>
      <c r="E545" s="6">
        <v>9151</v>
      </c>
      <c r="F545" s="79">
        <v>9111</v>
      </c>
      <c r="G545" s="33">
        <f t="shared" si="24"/>
        <v>99.56288930171566</v>
      </c>
      <c r="H545" s="32">
        <f t="shared" si="25"/>
        <v>0.030684785807599178</v>
      </c>
    </row>
    <row r="546" spans="1:8" ht="12.75">
      <c r="A546" s="112"/>
      <c r="B546" s="117"/>
      <c r="C546" s="4">
        <v>4040</v>
      </c>
      <c r="D546" s="4" t="s">
        <v>105</v>
      </c>
      <c r="E546" s="6">
        <v>560</v>
      </c>
      <c r="F546" s="79">
        <v>600</v>
      </c>
      <c r="G546" s="33">
        <f t="shared" si="24"/>
        <v>107.14285714285714</v>
      </c>
      <c r="H546" s="32">
        <f t="shared" si="25"/>
        <v>0.002020730049891286</v>
      </c>
    </row>
    <row r="547" spans="1:8" ht="12.75">
      <c r="A547" s="112"/>
      <c r="B547" s="117"/>
      <c r="C547" s="4" t="s">
        <v>106</v>
      </c>
      <c r="D547" s="4" t="s">
        <v>88</v>
      </c>
      <c r="E547" s="6">
        <v>1902</v>
      </c>
      <c r="F547" s="79">
        <v>1902</v>
      </c>
      <c r="G547" s="33">
        <f t="shared" si="24"/>
        <v>100</v>
      </c>
      <c r="H547" s="32">
        <f t="shared" si="25"/>
        <v>0.006405714258155377</v>
      </c>
    </row>
    <row r="548" spans="1:8" ht="12.75">
      <c r="A548" s="112"/>
      <c r="B548" s="117"/>
      <c r="C548" s="4" t="s">
        <v>107</v>
      </c>
      <c r="D548" s="4" t="s">
        <v>114</v>
      </c>
      <c r="E548" s="6">
        <v>238</v>
      </c>
      <c r="F548" s="79">
        <v>238</v>
      </c>
      <c r="G548" s="33">
        <f t="shared" si="24"/>
        <v>100</v>
      </c>
      <c r="H548" s="32">
        <f t="shared" si="25"/>
        <v>0.0008015562531235435</v>
      </c>
    </row>
    <row r="549" spans="1:8" ht="12.75">
      <c r="A549" s="112"/>
      <c r="B549" s="117"/>
      <c r="C549" s="4" t="s">
        <v>108</v>
      </c>
      <c r="D549" s="4" t="s">
        <v>90</v>
      </c>
      <c r="E549" s="6">
        <v>33225</v>
      </c>
      <c r="F549" s="79">
        <v>33225</v>
      </c>
      <c r="G549" s="33">
        <f t="shared" si="24"/>
        <v>100</v>
      </c>
      <c r="H549" s="32">
        <f t="shared" si="25"/>
        <v>0.11189792651272996</v>
      </c>
    </row>
    <row r="550" spans="1:8" ht="12.75">
      <c r="A550" s="112"/>
      <c r="B550" s="117"/>
      <c r="C550" s="4" t="s">
        <v>109</v>
      </c>
      <c r="D550" s="4" t="s">
        <v>193</v>
      </c>
      <c r="E550" s="6">
        <v>390</v>
      </c>
      <c r="F550" s="79">
        <v>948</v>
      </c>
      <c r="G550" s="33">
        <f t="shared" si="24"/>
        <v>243.07692307692307</v>
      </c>
      <c r="H550" s="32">
        <f t="shared" si="25"/>
        <v>0.0031927534788282323</v>
      </c>
    </row>
    <row r="551" spans="1:8" ht="12.75">
      <c r="A551" s="112"/>
      <c r="B551" s="117"/>
      <c r="C551" s="4" t="s">
        <v>194</v>
      </c>
      <c r="D551" s="4" t="s">
        <v>195</v>
      </c>
      <c r="E551" s="6">
        <v>2500</v>
      </c>
      <c r="F551" s="79">
        <v>2500</v>
      </c>
      <c r="G551" s="33">
        <f t="shared" si="24"/>
        <v>100</v>
      </c>
      <c r="H551" s="32">
        <f t="shared" si="25"/>
        <v>0.008419708541213692</v>
      </c>
    </row>
    <row r="552" spans="1:8" ht="12.75">
      <c r="A552" s="112"/>
      <c r="B552" s="117"/>
      <c r="C552" s="4" t="s">
        <v>117</v>
      </c>
      <c r="D552" s="4" t="s">
        <v>79</v>
      </c>
      <c r="E552" s="6">
        <v>100</v>
      </c>
      <c r="F552" s="79">
        <v>100</v>
      </c>
      <c r="G552" s="33">
        <f t="shared" si="24"/>
        <v>100</v>
      </c>
      <c r="H552" s="32">
        <f t="shared" si="25"/>
        <v>0.0003367883416485477</v>
      </c>
    </row>
    <row r="553" spans="1:8" ht="12.75">
      <c r="A553" s="112"/>
      <c r="B553" s="117"/>
      <c r="C553" s="4" t="s">
        <v>82</v>
      </c>
      <c r="D553" s="4" t="s">
        <v>196</v>
      </c>
      <c r="E553" s="6">
        <v>11343</v>
      </c>
      <c r="F553" s="79">
        <v>11343</v>
      </c>
      <c r="G553" s="33">
        <f t="shared" si="24"/>
        <v>100</v>
      </c>
      <c r="H553" s="32">
        <f t="shared" si="25"/>
        <v>0.03820190159319477</v>
      </c>
    </row>
    <row r="554" spans="1:8" ht="12.75">
      <c r="A554" s="112"/>
      <c r="B554" s="117"/>
      <c r="C554" s="4">
        <v>4370</v>
      </c>
      <c r="D554" s="4"/>
      <c r="E554" s="6">
        <v>669</v>
      </c>
      <c r="F554" s="79">
        <v>669</v>
      </c>
      <c r="G554" s="33">
        <f t="shared" si="24"/>
        <v>100</v>
      </c>
      <c r="H554" s="32">
        <f t="shared" si="25"/>
        <v>0.002253114005628784</v>
      </c>
    </row>
    <row r="555" spans="1:8" ht="12.75">
      <c r="A555" s="112"/>
      <c r="B555" s="117"/>
      <c r="C555" s="4">
        <v>4400</v>
      </c>
      <c r="D555" s="4" t="s">
        <v>197</v>
      </c>
      <c r="E555" s="6">
        <v>52</v>
      </c>
      <c r="F555" s="79">
        <v>52</v>
      </c>
      <c r="G555" s="33">
        <f t="shared" si="24"/>
        <v>100</v>
      </c>
      <c r="H555" s="32">
        <f t="shared" si="25"/>
        <v>0.00017512993765724479</v>
      </c>
    </row>
    <row r="556" spans="1:8" ht="25.5" customHeight="1">
      <c r="A556" s="112"/>
      <c r="B556" s="117"/>
      <c r="C556" s="4">
        <v>4740</v>
      </c>
      <c r="D556" s="4" t="s">
        <v>177</v>
      </c>
      <c r="E556" s="6">
        <v>100</v>
      </c>
      <c r="F556" s="79"/>
      <c r="G556" s="33">
        <f t="shared" si="24"/>
        <v>0</v>
      </c>
      <c r="H556" s="32">
        <f t="shared" si="25"/>
        <v>0</v>
      </c>
    </row>
    <row r="557" spans="1:8" ht="26.25" customHeight="1">
      <c r="A557" s="112"/>
      <c r="B557" s="117"/>
      <c r="C557" s="4">
        <v>4750</v>
      </c>
      <c r="D557" s="4" t="s">
        <v>199</v>
      </c>
      <c r="E557" s="6">
        <v>100</v>
      </c>
      <c r="F557" s="79"/>
      <c r="G557" s="33">
        <f t="shared" si="24"/>
        <v>0</v>
      </c>
      <c r="H557" s="32">
        <f t="shared" si="25"/>
        <v>0</v>
      </c>
    </row>
    <row r="558" spans="1:8" ht="12.75">
      <c r="A558" s="112"/>
      <c r="B558" s="101">
        <v>85195</v>
      </c>
      <c r="C558" s="3"/>
      <c r="D558" s="3" t="s">
        <v>9</v>
      </c>
      <c r="E558" s="5">
        <f>E559+E560+E561</f>
        <v>384</v>
      </c>
      <c r="F558" s="5">
        <f>F559+F560+F561</f>
        <v>399</v>
      </c>
      <c r="G558" s="37">
        <f t="shared" si="24"/>
        <v>103.90625</v>
      </c>
      <c r="H558" s="62">
        <f t="shared" si="25"/>
        <v>0.0013437854831777054</v>
      </c>
    </row>
    <row r="559" spans="1:8" ht="12.75">
      <c r="A559" s="112"/>
      <c r="B559" s="109"/>
      <c r="C559" s="4">
        <v>4010</v>
      </c>
      <c r="D559" s="4" t="s">
        <v>103</v>
      </c>
      <c r="E559" s="6">
        <v>326</v>
      </c>
      <c r="F559" s="79">
        <v>339</v>
      </c>
      <c r="G559" s="33">
        <f t="shared" si="24"/>
        <v>103.9877300613497</v>
      </c>
      <c r="H559" s="32">
        <f t="shared" si="25"/>
        <v>0.0011417124781885766</v>
      </c>
    </row>
    <row r="560" spans="1:8" ht="12.75">
      <c r="A560" s="112"/>
      <c r="B560" s="109"/>
      <c r="C560" s="4">
        <v>4110</v>
      </c>
      <c r="D560" s="4" t="s">
        <v>88</v>
      </c>
      <c r="E560" s="6">
        <v>50</v>
      </c>
      <c r="F560" s="79">
        <v>52</v>
      </c>
      <c r="G560" s="33">
        <f t="shared" si="24"/>
        <v>104</v>
      </c>
      <c r="H560" s="32">
        <f t="shared" si="25"/>
        <v>0.00017512993765724479</v>
      </c>
    </row>
    <row r="561" spans="1:8" ht="12.75">
      <c r="A561" s="112"/>
      <c r="B561" s="109"/>
      <c r="C561" s="4">
        <v>4120</v>
      </c>
      <c r="D561" s="4" t="s">
        <v>114</v>
      </c>
      <c r="E561" s="6">
        <v>8</v>
      </c>
      <c r="F561" s="79">
        <v>8</v>
      </c>
      <c r="G561" s="33">
        <f t="shared" si="24"/>
        <v>100</v>
      </c>
      <c r="H561" s="32">
        <f t="shared" si="25"/>
        <v>2.6943067331883812E-05</v>
      </c>
    </row>
    <row r="562" spans="1:8" ht="12.75">
      <c r="A562" s="111">
        <v>852</v>
      </c>
      <c r="B562" s="3"/>
      <c r="C562" s="4"/>
      <c r="D562" s="3" t="s">
        <v>27</v>
      </c>
      <c r="E562" s="5">
        <f>E568+E570+E586+E607+E611+E613+E617+E640+E652+E668+E615</f>
        <v>4726653</v>
      </c>
      <c r="F562" s="5">
        <f>F568+F570+F586+F607+F611+F613+F617+F640+F652+F668+F615</f>
        <v>4342098</v>
      </c>
      <c r="G562" s="37">
        <f t="shared" si="24"/>
        <v>91.86411610922147</v>
      </c>
      <c r="H562" s="62">
        <f t="shared" si="25"/>
        <v>14.623679846954756</v>
      </c>
    </row>
    <row r="563" spans="1:8" ht="12.75">
      <c r="A563" s="112"/>
      <c r="B563" s="3"/>
      <c r="C563" s="4"/>
      <c r="D563" s="8" t="s">
        <v>249</v>
      </c>
      <c r="E563" s="6">
        <f>E562-E564</f>
        <v>4726653</v>
      </c>
      <c r="F563" s="6">
        <f>F562-F564</f>
        <v>4342098</v>
      </c>
      <c r="G563" s="33">
        <f t="shared" si="24"/>
        <v>91.86411610922147</v>
      </c>
      <c r="H563" s="32">
        <f t="shared" si="25"/>
        <v>14.623679846954756</v>
      </c>
    </row>
    <row r="564" spans="1:8" ht="12.75">
      <c r="A564" s="112"/>
      <c r="B564" s="3"/>
      <c r="C564" s="4"/>
      <c r="D564" s="43" t="s">
        <v>250</v>
      </c>
      <c r="E564" s="25"/>
      <c r="F564" s="25"/>
      <c r="G564" s="33"/>
      <c r="H564" s="32">
        <f t="shared" si="25"/>
        <v>0</v>
      </c>
    </row>
    <row r="565" spans="1:8" ht="12.75">
      <c r="A565" s="112"/>
      <c r="B565" s="3"/>
      <c r="C565" s="4"/>
      <c r="D565" s="43" t="s">
        <v>341</v>
      </c>
      <c r="E565" s="26">
        <f>SUM(E563:E564)</f>
        <v>4726653</v>
      </c>
      <c r="F565" s="26">
        <f>SUM(F563:F564)</f>
        <v>4342098</v>
      </c>
      <c r="G565" s="33">
        <f t="shared" si="24"/>
        <v>91.86411610922147</v>
      </c>
      <c r="H565" s="32">
        <f t="shared" si="25"/>
        <v>14.623679846954756</v>
      </c>
    </row>
    <row r="566" spans="1:8" ht="12.75">
      <c r="A566" s="112"/>
      <c r="B566" s="3"/>
      <c r="C566" s="4"/>
      <c r="D566" s="8" t="s">
        <v>275</v>
      </c>
      <c r="E566" s="6">
        <f>E669</f>
        <v>4000</v>
      </c>
      <c r="F566" s="6">
        <f>F669</f>
        <v>4000</v>
      </c>
      <c r="G566" s="33">
        <f aca="true" t="shared" si="26" ref="G566:G625">(F566/E566)*100</f>
        <v>100</v>
      </c>
      <c r="H566" s="32">
        <f t="shared" si="25"/>
        <v>0.013471533665941908</v>
      </c>
    </row>
    <row r="567" spans="1:8" ht="12.75">
      <c r="A567" s="112"/>
      <c r="B567" s="3"/>
      <c r="C567" s="4"/>
      <c r="D567" s="8"/>
      <c r="E567" s="6"/>
      <c r="F567" s="55"/>
      <c r="G567" s="33"/>
      <c r="H567" s="32">
        <f t="shared" si="25"/>
        <v>0</v>
      </c>
    </row>
    <row r="568" spans="1:8" ht="12.75">
      <c r="A568" s="112"/>
      <c r="B568" s="110">
        <v>85202</v>
      </c>
      <c r="C568" s="4"/>
      <c r="D568" s="3" t="s">
        <v>200</v>
      </c>
      <c r="E568" s="5">
        <f>E569</f>
        <v>295027</v>
      </c>
      <c r="F568" s="5">
        <f>F569</f>
        <v>266400</v>
      </c>
      <c r="G568" s="37">
        <f t="shared" si="26"/>
        <v>90.29682029102422</v>
      </c>
      <c r="H568" s="62">
        <f t="shared" si="25"/>
        <v>0.897204142151731</v>
      </c>
    </row>
    <row r="569" spans="1:8" ht="12.75">
      <c r="A569" s="112"/>
      <c r="B569" s="110"/>
      <c r="C569" s="4">
        <v>4330</v>
      </c>
      <c r="D569" s="4" t="s">
        <v>358</v>
      </c>
      <c r="E569" s="6">
        <v>295027</v>
      </c>
      <c r="F569" s="79">
        <v>266400</v>
      </c>
      <c r="G569" s="33">
        <f t="shared" si="26"/>
        <v>90.29682029102422</v>
      </c>
      <c r="H569" s="32">
        <f t="shared" si="25"/>
        <v>0.897204142151731</v>
      </c>
    </row>
    <row r="570" spans="1:8" ht="12.75">
      <c r="A570" s="112"/>
      <c r="B570" s="110">
        <v>85203</v>
      </c>
      <c r="C570" s="4"/>
      <c r="D570" s="3" t="s">
        <v>201</v>
      </c>
      <c r="E570" s="5">
        <f>E571+E572+E573+E574+E575+E576+E577+E578+E580+E581+E583+E584+E585+E582+E579</f>
        <v>42823</v>
      </c>
      <c r="F570" s="5">
        <f>F571+F572+F573+F574+F575+F576+F577+F578+F580+F581+F583+F584+F585+F582+F579</f>
        <v>38761</v>
      </c>
      <c r="G570" s="37">
        <f t="shared" si="26"/>
        <v>90.51444317306121</v>
      </c>
      <c r="H570" s="62">
        <f t="shared" si="25"/>
        <v>0.13054252910639358</v>
      </c>
    </row>
    <row r="571" spans="1:8" ht="22.5">
      <c r="A571" s="112"/>
      <c r="B571" s="117"/>
      <c r="C571" s="4">
        <v>3020</v>
      </c>
      <c r="D571" s="4" t="s">
        <v>202</v>
      </c>
      <c r="E571" s="6">
        <v>121</v>
      </c>
      <c r="F571" s="79">
        <v>131</v>
      </c>
      <c r="G571" s="33">
        <f t="shared" si="26"/>
        <v>108.26446280991735</v>
      </c>
      <c r="H571" s="32">
        <f t="shared" si="25"/>
        <v>0.0004411927275595975</v>
      </c>
    </row>
    <row r="572" spans="1:8" ht="12.75">
      <c r="A572" s="112"/>
      <c r="B572" s="117"/>
      <c r="C572" s="4">
        <v>4010</v>
      </c>
      <c r="D572" s="4" t="s">
        <v>103</v>
      </c>
      <c r="E572" s="6">
        <v>23835</v>
      </c>
      <c r="F572" s="79">
        <v>19621</v>
      </c>
      <c r="G572" s="33">
        <f t="shared" si="26"/>
        <v>82.3201174743025</v>
      </c>
      <c r="H572" s="32">
        <f t="shared" si="25"/>
        <v>0.06608124051486154</v>
      </c>
    </row>
    <row r="573" spans="1:8" ht="12.75">
      <c r="A573" s="112"/>
      <c r="B573" s="117"/>
      <c r="C573" s="4">
        <v>4040</v>
      </c>
      <c r="D573" s="4" t="s">
        <v>105</v>
      </c>
      <c r="E573" s="6">
        <v>1460</v>
      </c>
      <c r="F573" s="79">
        <v>1205</v>
      </c>
      <c r="G573" s="33">
        <f t="shared" si="26"/>
        <v>82.53424657534246</v>
      </c>
      <c r="H573" s="32">
        <f t="shared" si="25"/>
        <v>0.004058299516864999</v>
      </c>
    </row>
    <row r="574" spans="1:8" ht="12.75">
      <c r="A574" s="112"/>
      <c r="B574" s="117"/>
      <c r="C574" s="4">
        <v>4110</v>
      </c>
      <c r="D574" s="4" t="s">
        <v>88</v>
      </c>
      <c r="E574" s="6">
        <v>3868</v>
      </c>
      <c r="F574" s="79">
        <v>3184</v>
      </c>
      <c r="G574" s="33">
        <f t="shared" si="26"/>
        <v>82.31644260599793</v>
      </c>
      <c r="H574" s="32">
        <f t="shared" si="25"/>
        <v>0.010723340798089759</v>
      </c>
    </row>
    <row r="575" spans="1:8" ht="12.75">
      <c r="A575" s="112"/>
      <c r="B575" s="117"/>
      <c r="C575" s="4">
        <v>4120</v>
      </c>
      <c r="D575" s="4" t="s">
        <v>114</v>
      </c>
      <c r="E575" s="6">
        <v>619</v>
      </c>
      <c r="F575" s="79">
        <v>510</v>
      </c>
      <c r="G575" s="33">
        <f t="shared" si="26"/>
        <v>82.39095315024232</v>
      </c>
      <c r="H575" s="32">
        <f t="shared" si="25"/>
        <v>0.0017176205424075932</v>
      </c>
    </row>
    <row r="576" spans="1:8" ht="12.75">
      <c r="A576" s="112"/>
      <c r="B576" s="117"/>
      <c r="C576" s="4">
        <v>4170</v>
      </c>
      <c r="D576" s="4" t="s">
        <v>90</v>
      </c>
      <c r="E576" s="6">
        <v>140</v>
      </c>
      <c r="F576" s="79">
        <v>140</v>
      </c>
      <c r="G576" s="33">
        <f t="shared" si="26"/>
        <v>100</v>
      </c>
      <c r="H576" s="32">
        <f t="shared" si="25"/>
        <v>0.0004715036783079668</v>
      </c>
    </row>
    <row r="577" spans="1:8" ht="12.75">
      <c r="A577" s="112"/>
      <c r="B577" s="117"/>
      <c r="C577" s="4">
        <v>4210</v>
      </c>
      <c r="D577" s="4" t="s">
        <v>193</v>
      </c>
      <c r="E577" s="6">
        <v>1313</v>
      </c>
      <c r="F577" s="79">
        <v>1343</v>
      </c>
      <c r="G577" s="33">
        <f t="shared" si="26"/>
        <v>102.2848438690023</v>
      </c>
      <c r="H577" s="32">
        <f t="shared" si="25"/>
        <v>0.004523067428339996</v>
      </c>
    </row>
    <row r="578" spans="1:8" ht="12.75">
      <c r="A578" s="112"/>
      <c r="B578" s="117"/>
      <c r="C578" s="4">
        <v>4260</v>
      </c>
      <c r="D578" s="4" t="s">
        <v>203</v>
      </c>
      <c r="E578" s="6">
        <v>5436</v>
      </c>
      <c r="F578" s="79">
        <v>5561</v>
      </c>
      <c r="G578" s="33">
        <f t="shared" si="26"/>
        <v>102.29948491537894</v>
      </c>
      <c r="H578" s="32">
        <f t="shared" si="25"/>
        <v>0.018728799679075737</v>
      </c>
    </row>
    <row r="579" spans="1:8" ht="12.75">
      <c r="A579" s="112"/>
      <c r="B579" s="117"/>
      <c r="C579" s="4">
        <v>4280</v>
      </c>
      <c r="D579" s="4" t="s">
        <v>242</v>
      </c>
      <c r="E579" s="6">
        <v>30</v>
      </c>
      <c r="F579" s="79">
        <v>40</v>
      </c>
      <c r="G579" s="33">
        <f t="shared" si="26"/>
        <v>133.33333333333331</v>
      </c>
      <c r="H579" s="32">
        <f t="shared" si="25"/>
        <v>0.00013471533665941908</v>
      </c>
    </row>
    <row r="580" spans="1:8" ht="12.75">
      <c r="A580" s="112"/>
      <c r="B580" s="117"/>
      <c r="C580" s="4">
        <v>4300</v>
      </c>
      <c r="D580" s="4" t="s">
        <v>196</v>
      </c>
      <c r="E580" s="6">
        <v>1364</v>
      </c>
      <c r="F580" s="79">
        <v>2057</v>
      </c>
      <c r="G580" s="33">
        <f t="shared" si="26"/>
        <v>150.80645161290323</v>
      </c>
      <c r="H580" s="32">
        <f t="shared" si="25"/>
        <v>0.006927736187710627</v>
      </c>
    </row>
    <row r="581" spans="1:8" ht="22.5">
      <c r="A581" s="112"/>
      <c r="B581" s="117"/>
      <c r="C581" s="4">
        <v>4370</v>
      </c>
      <c r="D581" s="4" t="s">
        <v>144</v>
      </c>
      <c r="E581" s="6">
        <v>1122</v>
      </c>
      <c r="F581" s="79">
        <v>1148</v>
      </c>
      <c r="G581" s="33">
        <f t="shared" si="26"/>
        <v>102.31729055258467</v>
      </c>
      <c r="H581" s="32">
        <f t="shared" si="25"/>
        <v>0.0038663301621253273</v>
      </c>
    </row>
    <row r="582" spans="1:8" ht="12.75">
      <c r="A582" s="112"/>
      <c r="B582" s="117"/>
      <c r="C582" s="4">
        <v>4400</v>
      </c>
      <c r="D582" s="4" t="s">
        <v>197</v>
      </c>
      <c r="E582" s="6">
        <v>2313</v>
      </c>
      <c r="F582" s="79">
        <v>2367</v>
      </c>
      <c r="G582" s="33">
        <f t="shared" si="26"/>
        <v>102.33463035019454</v>
      </c>
      <c r="H582" s="32">
        <f t="shared" si="25"/>
        <v>0.007971780046821125</v>
      </c>
    </row>
    <row r="583" spans="1:8" ht="12.75">
      <c r="A583" s="112"/>
      <c r="B583" s="117"/>
      <c r="C583" s="4">
        <v>4410</v>
      </c>
      <c r="D583" s="4" t="s">
        <v>134</v>
      </c>
      <c r="E583" s="6">
        <v>34</v>
      </c>
      <c r="F583" s="79">
        <v>34</v>
      </c>
      <c r="G583" s="33">
        <f t="shared" si="26"/>
        <v>100</v>
      </c>
      <c r="H583" s="32">
        <f t="shared" si="25"/>
        <v>0.00011450803616050621</v>
      </c>
    </row>
    <row r="584" spans="1:8" ht="12.75">
      <c r="A584" s="112"/>
      <c r="B584" s="117"/>
      <c r="C584" s="4">
        <v>4440</v>
      </c>
      <c r="D584" s="4" t="s">
        <v>198</v>
      </c>
      <c r="E584" s="6">
        <v>1048</v>
      </c>
      <c r="F584" s="79">
        <v>1120</v>
      </c>
      <c r="G584" s="33">
        <f t="shared" si="26"/>
        <v>106.87022900763358</v>
      </c>
      <c r="H584" s="32">
        <f t="shared" si="25"/>
        <v>0.003772029426463734</v>
      </c>
    </row>
    <row r="585" spans="1:8" ht="24" customHeight="1">
      <c r="A585" s="112"/>
      <c r="B585" s="117"/>
      <c r="C585" s="4">
        <v>4700</v>
      </c>
      <c r="D585" s="4" t="s">
        <v>149</v>
      </c>
      <c r="E585" s="6">
        <v>120</v>
      </c>
      <c r="F585" s="79">
        <v>300</v>
      </c>
      <c r="G585" s="33">
        <f t="shared" si="26"/>
        <v>250</v>
      </c>
      <c r="H585" s="32">
        <f t="shared" si="25"/>
        <v>0.001010365024945643</v>
      </c>
    </row>
    <row r="586" spans="1:8" ht="37.5" customHeight="1">
      <c r="A586" s="112"/>
      <c r="B586" s="110">
        <v>85212</v>
      </c>
      <c r="C586" s="4"/>
      <c r="D586" s="3" t="s">
        <v>204</v>
      </c>
      <c r="E586" s="5">
        <f>E589+E590+E591+E592+E593+E594+E595+E596+E597+E599+E600+E601+E602+E603+E604+E605+E606+E598</f>
        <v>3026609</v>
      </c>
      <c r="F586" s="5">
        <f>F589+F590+F591+F592+F593+F594+F595+F596+F597+F599+F600+F601+F602+F603+F604+F605+F606+F598</f>
        <v>2852582</v>
      </c>
      <c r="G586" s="37">
        <f t="shared" si="26"/>
        <v>94.25009969903611</v>
      </c>
      <c r="H586" s="62">
        <f t="shared" si="25"/>
        <v>9.607163611964975</v>
      </c>
    </row>
    <row r="587" spans="1:8" ht="16.5" customHeight="1">
      <c r="A587" s="112"/>
      <c r="B587" s="110"/>
      <c r="C587" s="4"/>
      <c r="D587" s="3" t="s">
        <v>303</v>
      </c>
      <c r="E587" s="5">
        <v>2994468</v>
      </c>
      <c r="F587" s="5">
        <v>2823507</v>
      </c>
      <c r="G587" s="33">
        <f t="shared" si="26"/>
        <v>94.29077218390712</v>
      </c>
      <c r="H587" s="32">
        <f t="shared" si="25"/>
        <v>9.50924240163066</v>
      </c>
    </row>
    <row r="588" spans="1:8" ht="16.5" customHeight="1">
      <c r="A588" s="112"/>
      <c r="B588" s="110"/>
      <c r="C588" s="4"/>
      <c r="D588" s="3" t="s">
        <v>304</v>
      </c>
      <c r="E588" s="5">
        <v>32141</v>
      </c>
      <c r="F588" s="82">
        <v>29075</v>
      </c>
      <c r="G588" s="33">
        <f t="shared" si="26"/>
        <v>90.46078217852586</v>
      </c>
      <c r="H588" s="32">
        <f t="shared" si="25"/>
        <v>0.09792121033431524</v>
      </c>
    </row>
    <row r="589" spans="1:8" ht="12.75">
      <c r="A589" s="112"/>
      <c r="B589" s="110"/>
      <c r="C589" s="4">
        <v>3020</v>
      </c>
      <c r="D589" s="4" t="s">
        <v>205</v>
      </c>
      <c r="E589" s="6">
        <v>1020</v>
      </c>
      <c r="F589" s="79">
        <v>922</v>
      </c>
      <c r="G589" s="33">
        <f t="shared" si="26"/>
        <v>90.3921568627451</v>
      </c>
      <c r="H589" s="32">
        <f t="shared" si="25"/>
        <v>0.0031051885099996094</v>
      </c>
    </row>
    <row r="590" spans="1:8" ht="12.75">
      <c r="A590" s="112"/>
      <c r="B590" s="110"/>
      <c r="C590" s="4">
        <v>3110</v>
      </c>
      <c r="D590" s="4" t="s">
        <v>206</v>
      </c>
      <c r="E590" s="6">
        <v>2907250</v>
      </c>
      <c r="F590" s="79">
        <v>2741269</v>
      </c>
      <c r="G590" s="33">
        <f t="shared" si="26"/>
        <v>94.29079026571502</v>
      </c>
      <c r="H590" s="32">
        <f t="shared" si="25"/>
        <v>9.232274405225727</v>
      </c>
    </row>
    <row r="591" spans="1:8" ht="12.75">
      <c r="A591" s="112"/>
      <c r="B591" s="110"/>
      <c r="C591" s="4">
        <v>4010</v>
      </c>
      <c r="D591" s="4" t="s">
        <v>207</v>
      </c>
      <c r="E591" s="6">
        <v>62778</v>
      </c>
      <c r="F591" s="79">
        <v>60000</v>
      </c>
      <c r="G591" s="33">
        <f t="shared" si="26"/>
        <v>95.57488292076842</v>
      </c>
      <c r="H591" s="32">
        <f t="shared" si="25"/>
        <v>0.2020730049891286</v>
      </c>
    </row>
    <row r="592" spans="1:8" ht="12.75">
      <c r="A592" s="112"/>
      <c r="B592" s="110"/>
      <c r="C592" s="4">
        <v>4040</v>
      </c>
      <c r="D592" s="4" t="s">
        <v>105</v>
      </c>
      <c r="E592" s="6">
        <v>3984</v>
      </c>
      <c r="F592" s="79">
        <v>4000</v>
      </c>
      <c r="G592" s="33">
        <f t="shared" si="26"/>
        <v>100.40160642570282</v>
      </c>
      <c r="H592" s="32">
        <f t="shared" si="25"/>
        <v>0.013471533665941908</v>
      </c>
    </row>
    <row r="593" spans="1:8" ht="12.75">
      <c r="A593" s="112"/>
      <c r="B593" s="110"/>
      <c r="C593" s="4">
        <v>4110</v>
      </c>
      <c r="D593" s="4" t="s">
        <v>208</v>
      </c>
      <c r="E593" s="6">
        <v>10208</v>
      </c>
      <c r="F593" s="79">
        <v>10000</v>
      </c>
      <c r="G593" s="33">
        <f t="shared" si="26"/>
        <v>97.96238244514106</v>
      </c>
      <c r="H593" s="32">
        <f t="shared" si="25"/>
        <v>0.033678834164854766</v>
      </c>
    </row>
    <row r="594" spans="1:8" ht="12.75">
      <c r="A594" s="112"/>
      <c r="B594" s="110"/>
      <c r="C594" s="4">
        <v>4120</v>
      </c>
      <c r="D594" s="4" t="s">
        <v>114</v>
      </c>
      <c r="E594" s="6">
        <v>1636</v>
      </c>
      <c r="F594" s="79">
        <v>1600</v>
      </c>
      <c r="G594" s="33">
        <f t="shared" si="26"/>
        <v>97.79951100244499</v>
      </c>
      <c r="H594" s="32">
        <f t="shared" si="25"/>
        <v>0.005388613466376763</v>
      </c>
    </row>
    <row r="595" spans="1:8" ht="12.75">
      <c r="A595" s="112"/>
      <c r="B595" s="110"/>
      <c r="C595" s="4">
        <v>4210</v>
      </c>
      <c r="D595" s="4" t="s">
        <v>193</v>
      </c>
      <c r="E595" s="6">
        <v>9942</v>
      </c>
      <c r="F595" s="79">
        <v>10429</v>
      </c>
      <c r="G595" s="33">
        <f t="shared" si="26"/>
        <v>104.89841078253872</v>
      </c>
      <c r="H595" s="32">
        <f t="shared" si="25"/>
        <v>0.03512365615052704</v>
      </c>
    </row>
    <row r="596" spans="1:8" ht="12.75">
      <c r="A596" s="112"/>
      <c r="B596" s="110"/>
      <c r="C596" s="4">
        <v>4260</v>
      </c>
      <c r="D596" s="4" t="s">
        <v>79</v>
      </c>
      <c r="E596" s="6">
        <v>3377</v>
      </c>
      <c r="F596" s="79">
        <v>3455</v>
      </c>
      <c r="G596" s="33">
        <f t="shared" si="26"/>
        <v>102.30974237488894</v>
      </c>
      <c r="H596" s="32">
        <f t="shared" si="25"/>
        <v>0.011636037203957322</v>
      </c>
    </row>
    <row r="597" spans="1:8" ht="12.75">
      <c r="A597" s="112"/>
      <c r="B597" s="110"/>
      <c r="C597" s="4">
        <v>4270</v>
      </c>
      <c r="D597" s="4" t="s">
        <v>81</v>
      </c>
      <c r="E597" s="6">
        <v>800</v>
      </c>
      <c r="F597" s="79">
        <v>818</v>
      </c>
      <c r="G597" s="33">
        <f t="shared" si="26"/>
        <v>102.25</v>
      </c>
      <c r="H597" s="32">
        <f t="shared" si="25"/>
        <v>0.0027549286346851202</v>
      </c>
    </row>
    <row r="598" spans="1:8" ht="12.75">
      <c r="A598" s="112"/>
      <c r="B598" s="110"/>
      <c r="C598" s="4">
        <v>4280</v>
      </c>
      <c r="D598" s="4" t="s">
        <v>99</v>
      </c>
      <c r="E598" s="6">
        <v>160</v>
      </c>
      <c r="F598" s="79">
        <v>200</v>
      </c>
      <c r="G598" s="33">
        <f t="shared" si="26"/>
        <v>125</v>
      </c>
      <c r="H598" s="32">
        <f aca="true" t="shared" si="27" ref="H598:H661">(F598/$F$856)*100</f>
        <v>0.0006735766832970954</v>
      </c>
    </row>
    <row r="599" spans="1:8" ht="12.75">
      <c r="A599" s="112"/>
      <c r="B599" s="110"/>
      <c r="C599" s="4">
        <v>4300</v>
      </c>
      <c r="D599" s="4" t="s">
        <v>196</v>
      </c>
      <c r="E599" s="6">
        <v>11076</v>
      </c>
      <c r="F599" s="79">
        <v>10276</v>
      </c>
      <c r="G599" s="33">
        <f t="shared" si="26"/>
        <v>92.77717587576743</v>
      </c>
      <c r="H599" s="32">
        <f t="shared" si="27"/>
        <v>0.03460836998780476</v>
      </c>
    </row>
    <row r="600" spans="1:8" ht="22.5">
      <c r="A600" s="112"/>
      <c r="B600" s="110"/>
      <c r="C600" s="4">
        <v>4370</v>
      </c>
      <c r="D600" s="4" t="s">
        <v>144</v>
      </c>
      <c r="E600" s="6">
        <v>2200</v>
      </c>
      <c r="F600" s="79">
        <v>2200</v>
      </c>
      <c r="G600" s="33">
        <f t="shared" si="26"/>
        <v>100</v>
      </c>
      <c r="H600" s="32">
        <f t="shared" si="27"/>
        <v>0.007409343516268049</v>
      </c>
    </row>
    <row r="601" spans="1:8" ht="12.75">
      <c r="A601" s="112"/>
      <c r="B601" s="110"/>
      <c r="C601" s="4">
        <v>4400</v>
      </c>
      <c r="D601" s="4" t="s">
        <v>197</v>
      </c>
      <c r="E601" s="6">
        <v>1614</v>
      </c>
      <c r="F601" s="79">
        <v>1651</v>
      </c>
      <c r="G601" s="33">
        <f t="shared" si="26"/>
        <v>102.29244114002478</v>
      </c>
      <c r="H601" s="32">
        <f t="shared" si="27"/>
        <v>0.005560375520617522</v>
      </c>
    </row>
    <row r="602" spans="1:8" ht="12.75">
      <c r="A602" s="112"/>
      <c r="B602" s="110"/>
      <c r="C602" s="4">
        <v>4410</v>
      </c>
      <c r="D602" s="4" t="s">
        <v>134</v>
      </c>
      <c r="E602" s="6">
        <v>407</v>
      </c>
      <c r="F602" s="79">
        <v>416</v>
      </c>
      <c r="G602" s="33">
        <f t="shared" si="26"/>
        <v>102.21130221130221</v>
      </c>
      <c r="H602" s="32">
        <f t="shared" si="27"/>
        <v>0.0014010395012579583</v>
      </c>
    </row>
    <row r="603" spans="1:8" ht="12.75">
      <c r="A603" s="112"/>
      <c r="B603" s="110"/>
      <c r="C603" s="4">
        <v>4440</v>
      </c>
      <c r="D603" s="4" t="s">
        <v>198</v>
      </c>
      <c r="E603" s="6">
        <v>2620</v>
      </c>
      <c r="F603" s="79">
        <v>2800</v>
      </c>
      <c r="G603" s="33">
        <f t="shared" si="26"/>
        <v>106.87022900763358</v>
      </c>
      <c r="H603" s="32">
        <f t="shared" si="27"/>
        <v>0.009430073566159335</v>
      </c>
    </row>
    <row r="604" spans="1:8" ht="22.5">
      <c r="A604" s="112"/>
      <c r="B604" s="110"/>
      <c r="C604" s="4">
        <v>4700</v>
      </c>
      <c r="D604" s="4" t="s">
        <v>149</v>
      </c>
      <c r="E604" s="6">
        <v>2978</v>
      </c>
      <c r="F604" s="79">
        <v>2546</v>
      </c>
      <c r="G604" s="33">
        <f t="shared" si="26"/>
        <v>85.49361987911351</v>
      </c>
      <c r="H604" s="32">
        <f t="shared" si="27"/>
        <v>0.008574631178372023</v>
      </c>
    </row>
    <row r="605" spans="1:8" ht="30.75" customHeight="1">
      <c r="A605" s="112"/>
      <c r="B605" s="110"/>
      <c r="C605" s="4">
        <v>4740</v>
      </c>
      <c r="D605" s="4" t="s">
        <v>150</v>
      </c>
      <c r="E605" s="6">
        <v>1060</v>
      </c>
      <c r="F605" s="79"/>
      <c r="G605" s="33">
        <f t="shared" si="26"/>
        <v>0</v>
      </c>
      <c r="H605" s="32">
        <f t="shared" si="27"/>
        <v>0</v>
      </c>
    </row>
    <row r="606" spans="1:8" ht="22.5">
      <c r="A606" s="112"/>
      <c r="B606" s="110"/>
      <c r="C606" s="4">
        <v>4750</v>
      </c>
      <c r="D606" s="4" t="s">
        <v>151</v>
      </c>
      <c r="E606" s="6">
        <v>3499</v>
      </c>
      <c r="F606" s="79"/>
      <c r="G606" s="33">
        <f t="shared" si="26"/>
        <v>0</v>
      </c>
      <c r="H606" s="32">
        <f t="shared" si="27"/>
        <v>0</v>
      </c>
    </row>
    <row r="607" spans="1:8" ht="40.5" customHeight="1">
      <c r="A607" s="112"/>
      <c r="B607" s="110">
        <v>85213</v>
      </c>
      <c r="C607" s="4"/>
      <c r="D607" s="3" t="s">
        <v>209</v>
      </c>
      <c r="E607" s="5">
        <f>E610</f>
        <v>28524</v>
      </c>
      <c r="F607" s="5">
        <f>F610</f>
        <v>28617</v>
      </c>
      <c r="G607" s="37">
        <f t="shared" si="26"/>
        <v>100.3260412284392</v>
      </c>
      <c r="H607" s="62">
        <f t="shared" si="27"/>
        <v>0.0963787197295649</v>
      </c>
    </row>
    <row r="608" spans="1:8" ht="12.75">
      <c r="A608" s="112"/>
      <c r="B608" s="110"/>
      <c r="C608" s="4"/>
      <c r="D608" s="4" t="s">
        <v>380</v>
      </c>
      <c r="E608" s="6">
        <v>20320</v>
      </c>
      <c r="F608" s="55">
        <v>20524</v>
      </c>
      <c r="G608" s="33">
        <f t="shared" si="26"/>
        <v>101.00393700787403</v>
      </c>
      <c r="H608" s="32">
        <f t="shared" si="27"/>
        <v>0.06912243923994793</v>
      </c>
    </row>
    <row r="609" spans="1:8" ht="12.75">
      <c r="A609" s="112"/>
      <c r="B609" s="110"/>
      <c r="C609" s="4"/>
      <c r="D609" s="4" t="s">
        <v>381</v>
      </c>
      <c r="E609" s="6">
        <v>8204</v>
      </c>
      <c r="F609" s="55">
        <v>8093</v>
      </c>
      <c r="G609" s="33">
        <f t="shared" si="26"/>
        <v>98.64700146270113</v>
      </c>
      <c r="H609" s="32">
        <f t="shared" si="27"/>
        <v>0.027256280489616962</v>
      </c>
    </row>
    <row r="610" spans="1:8" ht="12.75">
      <c r="A610" s="112"/>
      <c r="B610" s="110"/>
      <c r="C610" s="4">
        <v>4130</v>
      </c>
      <c r="D610" s="4" t="s">
        <v>210</v>
      </c>
      <c r="E610" s="6">
        <v>28524</v>
      </c>
      <c r="F610" s="79">
        <v>28617</v>
      </c>
      <c r="G610" s="33">
        <f t="shared" si="26"/>
        <v>100.3260412284392</v>
      </c>
      <c r="H610" s="32">
        <f t="shared" si="27"/>
        <v>0.0963787197295649</v>
      </c>
    </row>
    <row r="611" spans="1:8" ht="21.75">
      <c r="A611" s="112"/>
      <c r="B611" s="110">
        <v>85214</v>
      </c>
      <c r="C611" s="4"/>
      <c r="D611" s="3" t="s">
        <v>359</v>
      </c>
      <c r="E611" s="5">
        <f>E612</f>
        <v>97850</v>
      </c>
      <c r="F611" s="5">
        <f>F612</f>
        <v>61630</v>
      </c>
      <c r="G611" s="37">
        <f t="shared" si="26"/>
        <v>62.98415942769545</v>
      </c>
      <c r="H611" s="62">
        <f t="shared" si="27"/>
        <v>0.20756265495799991</v>
      </c>
    </row>
    <row r="612" spans="1:8" ht="12.75">
      <c r="A612" s="112"/>
      <c r="B612" s="110"/>
      <c r="C612" s="4">
        <v>3110</v>
      </c>
      <c r="D612" s="4" t="s">
        <v>206</v>
      </c>
      <c r="E612" s="6">
        <v>97850</v>
      </c>
      <c r="F612" s="79">
        <v>61630</v>
      </c>
      <c r="G612" s="33">
        <f t="shared" si="26"/>
        <v>62.98415942769545</v>
      </c>
      <c r="H612" s="32">
        <f t="shared" si="27"/>
        <v>0.20756265495799991</v>
      </c>
    </row>
    <row r="613" spans="1:8" ht="12.75">
      <c r="A613" s="112"/>
      <c r="B613" s="110">
        <v>85215</v>
      </c>
      <c r="C613" s="4"/>
      <c r="D613" s="3" t="s">
        <v>212</v>
      </c>
      <c r="E613" s="5">
        <f>E614</f>
        <v>125000</v>
      </c>
      <c r="F613" s="5">
        <f>F614</f>
        <v>100000</v>
      </c>
      <c r="G613" s="37">
        <f t="shared" si="26"/>
        <v>80</v>
      </c>
      <c r="H613" s="62">
        <f t="shared" si="27"/>
        <v>0.3367883416485477</v>
      </c>
    </row>
    <row r="614" spans="1:8" ht="12.75">
      <c r="A614" s="112"/>
      <c r="B614" s="110"/>
      <c r="C614" s="4">
        <v>3110</v>
      </c>
      <c r="D614" s="4" t="s">
        <v>206</v>
      </c>
      <c r="E614" s="6">
        <v>125000</v>
      </c>
      <c r="F614" s="79">
        <v>100000</v>
      </c>
      <c r="G614" s="33">
        <f t="shared" si="26"/>
        <v>80</v>
      </c>
      <c r="H614" s="32">
        <f t="shared" si="27"/>
        <v>0.3367883416485477</v>
      </c>
    </row>
    <row r="615" spans="1:8" ht="12.75">
      <c r="A615" s="112"/>
      <c r="B615" s="38">
        <v>85216</v>
      </c>
      <c r="C615" s="3"/>
      <c r="D615" s="3" t="s">
        <v>335</v>
      </c>
      <c r="E615" s="5">
        <f>E616</f>
        <v>226500</v>
      </c>
      <c r="F615" s="5">
        <f>F616</f>
        <v>102756</v>
      </c>
      <c r="G615" s="37">
        <f t="shared" si="26"/>
        <v>45.36688741721854</v>
      </c>
      <c r="H615" s="62">
        <f t="shared" si="27"/>
        <v>0.34607022834438167</v>
      </c>
    </row>
    <row r="616" spans="1:8" ht="12.75">
      <c r="A616" s="112"/>
      <c r="B616" s="38"/>
      <c r="C616" s="4">
        <v>3110</v>
      </c>
      <c r="D616" s="4" t="s">
        <v>206</v>
      </c>
      <c r="E616" s="6">
        <v>226500</v>
      </c>
      <c r="F616" s="79">
        <v>102756</v>
      </c>
      <c r="G616" s="33">
        <f t="shared" si="26"/>
        <v>45.36688741721854</v>
      </c>
      <c r="H616" s="32">
        <f t="shared" si="27"/>
        <v>0.34607022834438167</v>
      </c>
    </row>
    <row r="617" spans="1:8" ht="12.75">
      <c r="A617" s="112"/>
      <c r="B617" s="101">
        <v>85219</v>
      </c>
      <c r="C617" s="4"/>
      <c r="D617" s="3" t="s">
        <v>28</v>
      </c>
      <c r="E617" s="5">
        <f>E618+E619+E620+E621+E622+E623+E624+E625+E626+E627+E628+E629+E630+E632+E633+E634+E635+E636+E637+E638+E639+E631</f>
        <v>501463</v>
      </c>
      <c r="F617" s="5">
        <f>F618+F619+F620+F621+F622+F623+F624+F625+F626+F627+F628+F629+F630+F632+F633+F634+F635+F636+F637+F638+F639+F631</f>
        <v>493735</v>
      </c>
      <c r="G617" s="37">
        <f t="shared" si="26"/>
        <v>98.45890923158838</v>
      </c>
      <c r="H617" s="62">
        <f t="shared" si="27"/>
        <v>1.6628419186384569</v>
      </c>
    </row>
    <row r="618" spans="1:8" ht="12.75">
      <c r="A618" s="112"/>
      <c r="B618" s="100"/>
      <c r="C618" s="4">
        <v>3020</v>
      </c>
      <c r="D618" s="4" t="s">
        <v>213</v>
      </c>
      <c r="E618" s="6">
        <v>5951</v>
      </c>
      <c r="F618" s="79">
        <v>3752</v>
      </c>
      <c r="G618" s="33">
        <f t="shared" si="26"/>
        <v>63.048227188707784</v>
      </c>
      <c r="H618" s="32">
        <f t="shared" si="27"/>
        <v>0.01263629857865351</v>
      </c>
    </row>
    <row r="619" spans="1:8" ht="12.75">
      <c r="A619" s="112"/>
      <c r="B619" s="100"/>
      <c r="C619" s="4">
        <v>4010</v>
      </c>
      <c r="D619" s="4" t="s">
        <v>207</v>
      </c>
      <c r="E619" s="6">
        <v>319833</v>
      </c>
      <c r="F619" s="79">
        <v>305000</v>
      </c>
      <c r="G619" s="33">
        <f t="shared" si="26"/>
        <v>95.36226718318622</v>
      </c>
      <c r="H619" s="32">
        <f t="shared" si="27"/>
        <v>1.0272044420280704</v>
      </c>
    </row>
    <row r="620" spans="1:8" ht="12.75">
      <c r="A620" s="112"/>
      <c r="B620" s="100"/>
      <c r="C620" s="4">
        <v>4040</v>
      </c>
      <c r="D620" s="4" t="s">
        <v>105</v>
      </c>
      <c r="E620" s="6">
        <v>23244</v>
      </c>
      <c r="F620" s="79">
        <v>26728</v>
      </c>
      <c r="G620" s="33">
        <f t="shared" si="26"/>
        <v>114.98881431767339</v>
      </c>
      <c r="H620" s="32">
        <f t="shared" si="27"/>
        <v>0.09001678795582384</v>
      </c>
    </row>
    <row r="621" spans="1:8" ht="12.75">
      <c r="A621" s="112"/>
      <c r="B621" s="100"/>
      <c r="C621" s="4">
        <v>4110</v>
      </c>
      <c r="D621" s="4" t="s">
        <v>208</v>
      </c>
      <c r="E621" s="6">
        <v>52514</v>
      </c>
      <c r="F621" s="79">
        <v>51300</v>
      </c>
      <c r="G621" s="33">
        <f t="shared" si="26"/>
        <v>97.68823551814754</v>
      </c>
      <c r="H621" s="32">
        <f t="shared" si="27"/>
        <v>0.17277241926570494</v>
      </c>
    </row>
    <row r="622" spans="1:8" ht="12.75">
      <c r="A622" s="112"/>
      <c r="B622" s="100"/>
      <c r="C622" s="4">
        <v>4120</v>
      </c>
      <c r="D622" s="4" t="s">
        <v>114</v>
      </c>
      <c r="E622" s="6">
        <v>8415</v>
      </c>
      <c r="F622" s="79">
        <v>8000</v>
      </c>
      <c r="G622" s="33">
        <f t="shared" si="26"/>
        <v>95.06833036244801</v>
      </c>
      <c r="H622" s="32">
        <f t="shared" si="27"/>
        <v>0.026943067331883817</v>
      </c>
    </row>
    <row r="623" spans="1:8" ht="12.75">
      <c r="A623" s="112"/>
      <c r="B623" s="100"/>
      <c r="C623" s="4">
        <v>4170</v>
      </c>
      <c r="D623" s="4" t="s">
        <v>115</v>
      </c>
      <c r="E623" s="6">
        <v>3220</v>
      </c>
      <c r="F623" s="79">
        <v>3400</v>
      </c>
      <c r="G623" s="33">
        <f t="shared" si="26"/>
        <v>105.59006211180125</v>
      </c>
      <c r="H623" s="32">
        <f t="shared" si="27"/>
        <v>0.011450803616050621</v>
      </c>
    </row>
    <row r="624" spans="1:8" ht="12.75">
      <c r="A624" s="112"/>
      <c r="B624" s="100"/>
      <c r="C624" s="4">
        <v>4210</v>
      </c>
      <c r="D624" s="4" t="s">
        <v>78</v>
      </c>
      <c r="E624" s="6">
        <v>20710</v>
      </c>
      <c r="F624" s="79">
        <v>30000</v>
      </c>
      <c r="G624" s="33">
        <f t="shared" si="26"/>
        <v>144.8575567358764</v>
      </c>
      <c r="H624" s="32">
        <f t="shared" si="27"/>
        <v>0.1010365024945643</v>
      </c>
    </row>
    <row r="625" spans="1:8" ht="12.75">
      <c r="A625" s="112"/>
      <c r="B625" s="100"/>
      <c r="C625" s="4">
        <v>4260</v>
      </c>
      <c r="D625" s="4" t="s">
        <v>203</v>
      </c>
      <c r="E625" s="6">
        <v>11925</v>
      </c>
      <c r="F625" s="79">
        <v>12200</v>
      </c>
      <c r="G625" s="33">
        <f t="shared" si="26"/>
        <v>102.30607966457023</v>
      </c>
      <c r="H625" s="32">
        <f t="shared" si="27"/>
        <v>0.041088177681122814</v>
      </c>
    </row>
    <row r="626" spans="1:8" ht="12.75">
      <c r="A626" s="112"/>
      <c r="B626" s="100"/>
      <c r="C626" s="4">
        <v>4270</v>
      </c>
      <c r="D626" s="4" t="s">
        <v>81</v>
      </c>
      <c r="E626" s="6">
        <v>4450</v>
      </c>
      <c r="F626" s="79">
        <v>4552</v>
      </c>
      <c r="G626" s="33">
        <f aca="true" t="shared" si="28" ref="G626:G673">(F626/E626)*100</f>
        <v>102.29213483146067</v>
      </c>
      <c r="H626" s="32">
        <f t="shared" si="27"/>
        <v>0.01533060531184189</v>
      </c>
    </row>
    <row r="627" spans="1:8" ht="12.75">
      <c r="A627" s="112"/>
      <c r="B627" s="100"/>
      <c r="C627" s="4">
        <v>4280</v>
      </c>
      <c r="D627" s="4" t="s">
        <v>99</v>
      </c>
      <c r="E627" s="6">
        <v>350</v>
      </c>
      <c r="F627" s="79">
        <v>350</v>
      </c>
      <c r="G627" s="33">
        <f t="shared" si="28"/>
        <v>100</v>
      </c>
      <c r="H627" s="32">
        <f t="shared" si="27"/>
        <v>0.001178759195769917</v>
      </c>
    </row>
    <row r="628" spans="1:8" ht="12.75">
      <c r="A628" s="112"/>
      <c r="B628" s="100"/>
      <c r="C628" s="4">
        <v>4300</v>
      </c>
      <c r="D628" s="4" t="s">
        <v>91</v>
      </c>
      <c r="E628" s="6">
        <v>16318</v>
      </c>
      <c r="F628" s="79">
        <v>18074</v>
      </c>
      <c r="G628" s="33">
        <f t="shared" si="28"/>
        <v>110.76112268660374</v>
      </c>
      <c r="H628" s="32">
        <f t="shared" si="27"/>
        <v>0.060871124869558514</v>
      </c>
    </row>
    <row r="629" spans="1:8" ht="12.75">
      <c r="A629" s="112"/>
      <c r="B629" s="100"/>
      <c r="C629" s="4">
        <v>4350</v>
      </c>
      <c r="D629" s="4" t="s">
        <v>214</v>
      </c>
      <c r="E629" s="6">
        <v>698</v>
      </c>
      <c r="F629" s="79">
        <v>698</v>
      </c>
      <c r="G629" s="33">
        <f t="shared" si="28"/>
        <v>100</v>
      </c>
      <c r="H629" s="32">
        <f t="shared" si="27"/>
        <v>0.0023507826247068627</v>
      </c>
    </row>
    <row r="630" spans="1:8" ht="22.5">
      <c r="A630" s="112"/>
      <c r="B630" s="100"/>
      <c r="C630" s="4">
        <v>4370</v>
      </c>
      <c r="D630" s="4" t="s">
        <v>144</v>
      </c>
      <c r="E630" s="6">
        <v>2220</v>
      </c>
      <c r="F630" s="79">
        <v>2271</v>
      </c>
      <c r="G630" s="33">
        <f t="shared" si="28"/>
        <v>102.2972972972973</v>
      </c>
      <c r="H630" s="32">
        <f t="shared" si="27"/>
        <v>0.007648463238838518</v>
      </c>
    </row>
    <row r="631" spans="1:8" ht="12.75">
      <c r="A631" s="112"/>
      <c r="B631" s="100"/>
      <c r="C631" s="4">
        <v>4390</v>
      </c>
      <c r="D631" s="4" t="s">
        <v>248</v>
      </c>
      <c r="E631" s="6"/>
      <c r="F631" s="79">
        <v>200</v>
      </c>
      <c r="G631" s="33"/>
      <c r="H631" s="32">
        <f t="shared" si="27"/>
        <v>0.0006735766832970954</v>
      </c>
    </row>
    <row r="632" spans="1:8" ht="12.75">
      <c r="A632" s="112"/>
      <c r="B632" s="100"/>
      <c r="C632" s="4">
        <v>4400</v>
      </c>
      <c r="D632" s="4" t="s">
        <v>197</v>
      </c>
      <c r="E632" s="6">
        <v>6501</v>
      </c>
      <c r="F632" s="79">
        <v>6650</v>
      </c>
      <c r="G632" s="33">
        <f t="shared" si="28"/>
        <v>102.29195508383326</v>
      </c>
      <c r="H632" s="32">
        <f t="shared" si="27"/>
        <v>0.02239642471962842</v>
      </c>
    </row>
    <row r="633" spans="1:8" ht="12.75">
      <c r="A633" s="112"/>
      <c r="B633" s="100"/>
      <c r="C633" s="4">
        <v>4410</v>
      </c>
      <c r="D633" s="4" t="s">
        <v>134</v>
      </c>
      <c r="E633" s="6">
        <v>710</v>
      </c>
      <c r="F633" s="79">
        <v>710</v>
      </c>
      <c r="G633" s="33">
        <f t="shared" si="28"/>
        <v>100</v>
      </c>
      <c r="H633" s="32">
        <f t="shared" si="27"/>
        <v>0.0023911972257046887</v>
      </c>
    </row>
    <row r="634" spans="1:8" ht="12.75">
      <c r="A634" s="112"/>
      <c r="B634" s="100"/>
      <c r="C634" s="4">
        <v>4420</v>
      </c>
      <c r="D634" s="4" t="s">
        <v>136</v>
      </c>
      <c r="E634" s="6"/>
      <c r="F634" s="79">
        <v>100</v>
      </c>
      <c r="G634" s="33"/>
      <c r="H634" s="32">
        <f t="shared" si="27"/>
        <v>0.0003367883416485477</v>
      </c>
    </row>
    <row r="635" spans="1:8" ht="12.75">
      <c r="A635" s="112"/>
      <c r="B635" s="100"/>
      <c r="C635" s="4">
        <v>4430</v>
      </c>
      <c r="D635" s="4" t="s">
        <v>215</v>
      </c>
      <c r="E635" s="6">
        <v>3320</v>
      </c>
      <c r="F635" s="79">
        <v>3400</v>
      </c>
      <c r="G635" s="33">
        <f t="shared" si="28"/>
        <v>102.40963855421687</v>
      </c>
      <c r="H635" s="32">
        <f t="shared" si="27"/>
        <v>0.011450803616050621</v>
      </c>
    </row>
    <row r="636" spans="1:8" ht="12.75">
      <c r="A636" s="112"/>
      <c r="B636" s="100"/>
      <c r="C636" s="4">
        <v>4440</v>
      </c>
      <c r="D636" s="4" t="s">
        <v>198</v>
      </c>
      <c r="E636" s="6">
        <v>10898</v>
      </c>
      <c r="F636" s="79">
        <v>11200</v>
      </c>
      <c r="G636" s="33">
        <f t="shared" si="28"/>
        <v>102.77115066984767</v>
      </c>
      <c r="H636" s="32">
        <f t="shared" si="27"/>
        <v>0.03772029426463734</v>
      </c>
    </row>
    <row r="637" spans="1:8" ht="22.5">
      <c r="A637" s="112"/>
      <c r="B637" s="100"/>
      <c r="C637" s="4">
        <v>4700</v>
      </c>
      <c r="D637" s="4" t="s">
        <v>149</v>
      </c>
      <c r="E637" s="6">
        <v>5050</v>
      </c>
      <c r="F637" s="79">
        <v>5150</v>
      </c>
      <c r="G637" s="33">
        <f t="shared" si="28"/>
        <v>101.98019801980197</v>
      </c>
      <c r="H637" s="32">
        <f t="shared" si="27"/>
        <v>0.017344599594900204</v>
      </c>
    </row>
    <row r="638" spans="1:8" ht="29.25" customHeight="1">
      <c r="A638" s="112"/>
      <c r="B638" s="100"/>
      <c r="C638" s="4">
        <v>4740</v>
      </c>
      <c r="D638" s="4" t="s">
        <v>150</v>
      </c>
      <c r="E638" s="6">
        <v>2530</v>
      </c>
      <c r="F638" s="79"/>
      <c r="G638" s="33">
        <f t="shared" si="28"/>
        <v>0</v>
      </c>
      <c r="H638" s="32">
        <f t="shared" si="27"/>
        <v>0</v>
      </c>
    </row>
    <row r="639" spans="1:8" ht="22.5">
      <c r="A639" s="112"/>
      <c r="B639" s="100"/>
      <c r="C639" s="4">
        <v>4750</v>
      </c>
      <c r="D639" s="4" t="s">
        <v>151</v>
      </c>
      <c r="E639" s="6">
        <v>2606</v>
      </c>
      <c r="F639" s="79"/>
      <c r="G639" s="33">
        <f t="shared" si="28"/>
        <v>0</v>
      </c>
      <c r="H639" s="32">
        <f t="shared" si="27"/>
        <v>0</v>
      </c>
    </row>
    <row r="640" spans="1:8" ht="12.75">
      <c r="A640" s="112"/>
      <c r="B640" s="101">
        <v>85228</v>
      </c>
      <c r="C640" s="4"/>
      <c r="D640" s="3" t="s">
        <v>216</v>
      </c>
      <c r="E640" s="5">
        <f>E641+E642+E643+E644+E645+E646+E647+E648+E649+E650+E651</f>
        <v>130199</v>
      </c>
      <c r="F640" s="5">
        <f>F641+F642+F643+F644+F645+F646+F647+F648+F649+F650+F651</f>
        <v>132711</v>
      </c>
      <c r="G640" s="37">
        <f t="shared" si="28"/>
        <v>101.92935429611593</v>
      </c>
      <c r="H640" s="62">
        <f t="shared" si="27"/>
        <v>0.44695517608520413</v>
      </c>
    </row>
    <row r="641" spans="1:8" ht="12.75">
      <c r="A641" s="112"/>
      <c r="B641" s="109"/>
      <c r="C641" s="4">
        <v>3020</v>
      </c>
      <c r="D641" s="4" t="s">
        <v>205</v>
      </c>
      <c r="E641" s="6">
        <v>946</v>
      </c>
      <c r="F641" s="79">
        <v>1047</v>
      </c>
      <c r="G641" s="33">
        <f t="shared" si="28"/>
        <v>110.67653276955602</v>
      </c>
      <c r="H641" s="32">
        <f t="shared" si="27"/>
        <v>0.0035261739370602944</v>
      </c>
    </row>
    <row r="642" spans="1:8" ht="12.75">
      <c r="A642" s="112"/>
      <c r="B642" s="109"/>
      <c r="C642" s="4">
        <v>4010</v>
      </c>
      <c r="D642" s="4" t="s">
        <v>207</v>
      </c>
      <c r="E642" s="6">
        <v>95782</v>
      </c>
      <c r="F642" s="79">
        <v>93800</v>
      </c>
      <c r="G642" s="33">
        <f t="shared" si="28"/>
        <v>97.93071767137876</v>
      </c>
      <c r="H642" s="32">
        <f t="shared" si="27"/>
        <v>0.3159074644663377</v>
      </c>
    </row>
    <row r="643" spans="1:8" ht="12.75">
      <c r="A643" s="112"/>
      <c r="B643" s="109"/>
      <c r="C643" s="4">
        <v>4040</v>
      </c>
      <c r="D643" s="4" t="s">
        <v>105</v>
      </c>
      <c r="E643" s="6">
        <v>4383</v>
      </c>
      <c r="F643" s="79">
        <v>7184</v>
      </c>
      <c r="G643" s="33">
        <f t="shared" si="28"/>
        <v>163.90600045630845</v>
      </c>
      <c r="H643" s="32">
        <f t="shared" si="27"/>
        <v>0.024194874464031665</v>
      </c>
    </row>
    <row r="644" spans="1:8" ht="12.75">
      <c r="A644" s="112"/>
      <c r="B644" s="109"/>
      <c r="C644" s="4">
        <v>4110</v>
      </c>
      <c r="D644" s="4" t="s">
        <v>208</v>
      </c>
      <c r="E644" s="6">
        <v>15442</v>
      </c>
      <c r="F644" s="79">
        <v>15500</v>
      </c>
      <c r="G644" s="33">
        <f t="shared" si="28"/>
        <v>100.37559901567154</v>
      </c>
      <c r="H644" s="32">
        <f t="shared" si="27"/>
        <v>0.05220219295552489</v>
      </c>
    </row>
    <row r="645" spans="1:8" ht="12.75">
      <c r="A645" s="112"/>
      <c r="B645" s="109"/>
      <c r="C645" s="4">
        <v>4120</v>
      </c>
      <c r="D645" s="4" t="s">
        <v>114</v>
      </c>
      <c r="E645" s="6">
        <v>2474</v>
      </c>
      <c r="F645" s="79">
        <v>2600</v>
      </c>
      <c r="G645" s="33">
        <f t="shared" si="28"/>
        <v>105.09296685529507</v>
      </c>
      <c r="H645" s="32">
        <f t="shared" si="27"/>
        <v>0.008756496882862239</v>
      </c>
    </row>
    <row r="646" spans="1:8" ht="12.75">
      <c r="A646" s="112"/>
      <c r="B646" s="109"/>
      <c r="C646" s="4">
        <v>4170</v>
      </c>
      <c r="D646" s="4" t="s">
        <v>115</v>
      </c>
      <c r="E646" s="6">
        <v>3180</v>
      </c>
      <c r="F646" s="79">
        <v>3000</v>
      </c>
      <c r="G646" s="33">
        <f t="shared" si="28"/>
        <v>94.33962264150944</v>
      </c>
      <c r="H646" s="32">
        <f t="shared" si="27"/>
        <v>0.010103650249456432</v>
      </c>
    </row>
    <row r="647" spans="1:8" ht="12.75">
      <c r="A647" s="112"/>
      <c r="B647" s="109"/>
      <c r="C647" s="4">
        <v>4210</v>
      </c>
      <c r="D647" s="4" t="s">
        <v>78</v>
      </c>
      <c r="E647" s="6">
        <v>215</v>
      </c>
      <c r="F647" s="79">
        <v>450</v>
      </c>
      <c r="G647" s="33">
        <f t="shared" si="28"/>
        <v>209.30232558139537</v>
      </c>
      <c r="H647" s="32">
        <f t="shared" si="27"/>
        <v>0.0015155475374184644</v>
      </c>
    </row>
    <row r="648" spans="1:8" ht="12.75">
      <c r="A648" s="112"/>
      <c r="B648" s="109"/>
      <c r="C648" s="4">
        <v>4280</v>
      </c>
      <c r="D648" s="4" t="s">
        <v>99</v>
      </c>
      <c r="E648" s="6">
        <v>150</v>
      </c>
      <c r="F648" s="79">
        <v>280</v>
      </c>
      <c r="G648" s="33">
        <f t="shared" si="28"/>
        <v>186.66666666666666</v>
      </c>
      <c r="H648" s="32">
        <f t="shared" si="27"/>
        <v>0.0009430073566159336</v>
      </c>
    </row>
    <row r="649" spans="1:8" ht="12.75">
      <c r="A649" s="112"/>
      <c r="B649" s="109"/>
      <c r="C649" s="4">
        <v>4410</v>
      </c>
      <c r="D649" s="4" t="s">
        <v>134</v>
      </c>
      <c r="E649" s="6">
        <v>1430</v>
      </c>
      <c r="F649" s="79">
        <v>2280</v>
      </c>
      <c r="G649" s="33">
        <f t="shared" si="28"/>
        <v>159.44055944055944</v>
      </c>
      <c r="H649" s="32">
        <f t="shared" si="27"/>
        <v>0.007678774189586887</v>
      </c>
    </row>
    <row r="650" spans="1:8" ht="12.75">
      <c r="A650" s="112"/>
      <c r="B650" s="109"/>
      <c r="C650" s="4">
        <v>4440</v>
      </c>
      <c r="D650" s="4" t="s">
        <v>198</v>
      </c>
      <c r="E650" s="6">
        <v>6037</v>
      </c>
      <c r="F650" s="79">
        <v>6170</v>
      </c>
      <c r="G650" s="33">
        <f t="shared" si="28"/>
        <v>102.20308100049694</v>
      </c>
      <c r="H650" s="32">
        <f t="shared" si="27"/>
        <v>0.020779840679715392</v>
      </c>
    </row>
    <row r="651" spans="1:8" ht="24.75" customHeight="1">
      <c r="A651" s="112"/>
      <c r="B651" s="105"/>
      <c r="C651" s="4">
        <v>4700</v>
      </c>
      <c r="D651" s="4" t="s">
        <v>149</v>
      </c>
      <c r="E651" s="6">
        <v>160</v>
      </c>
      <c r="F651" s="79">
        <v>400</v>
      </c>
      <c r="G651" s="33">
        <f t="shared" si="28"/>
        <v>250</v>
      </c>
      <c r="H651" s="32">
        <f t="shared" si="27"/>
        <v>0.0013471533665941908</v>
      </c>
    </row>
    <row r="652" spans="1:8" ht="12.75">
      <c r="A652" s="112"/>
      <c r="B652" s="110">
        <v>85232</v>
      </c>
      <c r="C652" s="4"/>
      <c r="D652" s="3" t="s">
        <v>29</v>
      </c>
      <c r="E652" s="5">
        <f>E653+E654+E655+E656+E657+E658+E660+E661+E662+E664+E665+E666+E667+E659+E663</f>
        <v>20065</v>
      </c>
      <c r="F652" s="5">
        <f>F653+F654+F655+F656+F657+F658+F660+F661+F662+F664+F665+F666+F667+F659+F663</f>
        <v>20606</v>
      </c>
      <c r="G652" s="37">
        <f t="shared" si="28"/>
        <v>102.69623722900573</v>
      </c>
      <c r="H652" s="62">
        <f t="shared" si="27"/>
        <v>0.06939860568009973</v>
      </c>
    </row>
    <row r="653" spans="1:8" ht="12.75">
      <c r="A653" s="112"/>
      <c r="B653" s="117"/>
      <c r="C653" s="4">
        <v>3020</v>
      </c>
      <c r="D653" s="4" t="s">
        <v>192</v>
      </c>
      <c r="E653" s="6">
        <v>117</v>
      </c>
      <c r="F653" s="79">
        <v>531</v>
      </c>
      <c r="G653" s="33">
        <f t="shared" si="28"/>
        <v>453.8461538461538</v>
      </c>
      <c r="H653" s="32">
        <f t="shared" si="27"/>
        <v>0.0017883460941537884</v>
      </c>
    </row>
    <row r="654" spans="1:8" ht="12.75">
      <c r="A654" s="112"/>
      <c r="B654" s="117"/>
      <c r="C654" s="4">
        <v>4010</v>
      </c>
      <c r="D654" s="4" t="s">
        <v>103</v>
      </c>
      <c r="E654" s="6">
        <v>11492</v>
      </c>
      <c r="F654" s="79">
        <v>11492</v>
      </c>
      <c r="G654" s="33">
        <f t="shared" si="28"/>
        <v>100</v>
      </c>
      <c r="H654" s="32">
        <f t="shared" si="27"/>
        <v>0.0387037162222511</v>
      </c>
    </row>
    <row r="655" spans="1:8" ht="12.75">
      <c r="A655" s="112"/>
      <c r="B655" s="117"/>
      <c r="C655" s="4">
        <v>4040</v>
      </c>
      <c r="D655" s="4" t="s">
        <v>105</v>
      </c>
      <c r="E655" s="6">
        <v>860</v>
      </c>
      <c r="F655" s="79">
        <v>860</v>
      </c>
      <c r="G655" s="33">
        <f t="shared" si="28"/>
        <v>100</v>
      </c>
      <c r="H655" s="32">
        <f t="shared" si="27"/>
        <v>0.00289637973817751</v>
      </c>
    </row>
    <row r="656" spans="1:8" ht="12.75">
      <c r="A656" s="112"/>
      <c r="B656" s="117"/>
      <c r="C656" s="4">
        <v>4110</v>
      </c>
      <c r="D656" s="4" t="s">
        <v>208</v>
      </c>
      <c r="E656" s="6">
        <v>1881</v>
      </c>
      <c r="F656" s="79">
        <v>1889</v>
      </c>
      <c r="G656" s="33">
        <f t="shared" si="28"/>
        <v>100.42530568846357</v>
      </c>
      <c r="H656" s="32">
        <f t="shared" si="27"/>
        <v>0.0063619317737410655</v>
      </c>
    </row>
    <row r="657" spans="1:8" ht="12.75">
      <c r="A657" s="112"/>
      <c r="B657" s="117"/>
      <c r="C657" s="4">
        <v>4120</v>
      </c>
      <c r="D657" s="4" t="s">
        <v>114</v>
      </c>
      <c r="E657" s="6">
        <v>298</v>
      </c>
      <c r="F657" s="79">
        <v>303</v>
      </c>
      <c r="G657" s="33">
        <f t="shared" si="28"/>
        <v>101.6778523489933</v>
      </c>
      <c r="H657" s="32">
        <f t="shared" si="27"/>
        <v>0.0010204686751950993</v>
      </c>
    </row>
    <row r="658" spans="1:8" ht="12.75">
      <c r="A658" s="112"/>
      <c r="B658" s="117"/>
      <c r="C658" s="4">
        <v>4210</v>
      </c>
      <c r="D658" s="4" t="s">
        <v>78</v>
      </c>
      <c r="E658" s="6">
        <v>300</v>
      </c>
      <c r="F658" s="79">
        <v>1400</v>
      </c>
      <c r="G658" s="33">
        <f t="shared" si="28"/>
        <v>466.6666666666667</v>
      </c>
      <c r="H658" s="32">
        <f t="shared" si="27"/>
        <v>0.004715036783079668</v>
      </c>
    </row>
    <row r="659" spans="1:8" ht="12.75">
      <c r="A659" s="112"/>
      <c r="B659" s="117"/>
      <c r="C659" s="4">
        <v>4260</v>
      </c>
      <c r="D659" s="4" t="s">
        <v>79</v>
      </c>
      <c r="E659" s="6">
        <v>1436</v>
      </c>
      <c r="F659" s="79">
        <v>1469</v>
      </c>
      <c r="G659" s="33">
        <f t="shared" si="28"/>
        <v>102.29805013927577</v>
      </c>
      <c r="H659" s="32">
        <f t="shared" si="27"/>
        <v>0.0049474207388171655</v>
      </c>
    </row>
    <row r="660" spans="1:8" ht="12.75">
      <c r="A660" s="112"/>
      <c r="B660" s="117"/>
      <c r="C660" s="4">
        <v>4280</v>
      </c>
      <c r="D660" s="4" t="s">
        <v>99</v>
      </c>
      <c r="E660" s="6">
        <v>40</v>
      </c>
      <c r="F660" s="79">
        <v>40</v>
      </c>
      <c r="G660" s="33">
        <f t="shared" si="28"/>
        <v>100</v>
      </c>
      <c r="H660" s="32">
        <f t="shared" si="27"/>
        <v>0.00013471533665941908</v>
      </c>
    </row>
    <row r="661" spans="1:8" ht="12.75">
      <c r="A661" s="112"/>
      <c r="B661" s="117"/>
      <c r="C661" s="4">
        <v>4300</v>
      </c>
      <c r="D661" s="4" t="s">
        <v>91</v>
      </c>
      <c r="E661" s="6">
        <v>100</v>
      </c>
      <c r="F661" s="79">
        <v>100</v>
      </c>
      <c r="G661" s="33">
        <f t="shared" si="28"/>
        <v>100</v>
      </c>
      <c r="H661" s="32">
        <f t="shared" si="27"/>
        <v>0.0003367883416485477</v>
      </c>
    </row>
    <row r="662" spans="1:8" ht="22.5">
      <c r="A662" s="112"/>
      <c r="B662" s="117"/>
      <c r="C662" s="4">
        <v>4370</v>
      </c>
      <c r="D662" s="4" t="s">
        <v>144</v>
      </c>
      <c r="E662" s="6">
        <v>600</v>
      </c>
      <c r="F662" s="79">
        <v>612</v>
      </c>
      <c r="G662" s="33">
        <f t="shared" si="28"/>
        <v>102</v>
      </c>
      <c r="H662" s="32">
        <f aca="true" t="shared" si="29" ref="H662:H725">(F662/$F$856)*100</f>
        <v>0.002061144650889112</v>
      </c>
    </row>
    <row r="663" spans="1:8" ht="22.5">
      <c r="A663" s="112"/>
      <c r="B663" s="117"/>
      <c r="C663" s="4">
        <v>4400</v>
      </c>
      <c r="D663" s="4" t="s">
        <v>273</v>
      </c>
      <c r="E663" s="6">
        <v>1485</v>
      </c>
      <c r="F663" s="79">
        <v>1519</v>
      </c>
      <c r="G663" s="33">
        <f t="shared" si="28"/>
        <v>102.2895622895623</v>
      </c>
      <c r="H663" s="32">
        <f t="shared" si="29"/>
        <v>0.005115814909641439</v>
      </c>
    </row>
    <row r="664" spans="1:8" ht="12.75">
      <c r="A664" s="112"/>
      <c r="B664" s="117"/>
      <c r="C664" s="4">
        <v>4410</v>
      </c>
      <c r="D664" s="4" t="s">
        <v>134</v>
      </c>
      <c r="E664" s="6">
        <v>180</v>
      </c>
      <c r="F664" s="79">
        <v>186</v>
      </c>
      <c r="G664" s="33">
        <f t="shared" si="28"/>
        <v>103.33333333333334</v>
      </c>
      <c r="H664" s="32">
        <f t="shared" si="29"/>
        <v>0.0006264263154662987</v>
      </c>
    </row>
    <row r="665" spans="1:8" ht="22.5">
      <c r="A665" s="112"/>
      <c r="B665" s="117"/>
      <c r="C665" s="4">
        <v>4700</v>
      </c>
      <c r="D665" s="4" t="s">
        <v>149</v>
      </c>
      <c r="E665" s="6">
        <v>200</v>
      </c>
      <c r="F665" s="79">
        <v>205</v>
      </c>
      <c r="G665" s="33">
        <f t="shared" si="28"/>
        <v>102.49999999999999</v>
      </c>
      <c r="H665" s="32">
        <f t="shared" si="29"/>
        <v>0.0006904161003795227</v>
      </c>
    </row>
    <row r="666" spans="1:8" ht="22.5">
      <c r="A666" s="112"/>
      <c r="B666" s="117"/>
      <c r="C666" s="4">
        <v>4740</v>
      </c>
      <c r="D666" s="4" t="s">
        <v>150</v>
      </c>
      <c r="E666" s="6">
        <v>198</v>
      </c>
      <c r="F666" s="79"/>
      <c r="G666" s="33">
        <f t="shared" si="28"/>
        <v>0</v>
      </c>
      <c r="H666" s="32">
        <f t="shared" si="29"/>
        <v>0</v>
      </c>
    </row>
    <row r="667" spans="1:8" ht="22.5">
      <c r="A667" s="112"/>
      <c r="B667" s="117"/>
      <c r="C667" s="4">
        <v>4750</v>
      </c>
      <c r="D667" s="4" t="s">
        <v>151</v>
      </c>
      <c r="E667" s="6">
        <v>878</v>
      </c>
      <c r="F667" s="79"/>
      <c r="G667" s="33">
        <f t="shared" si="28"/>
        <v>0</v>
      </c>
      <c r="H667" s="32">
        <f t="shared" si="29"/>
        <v>0</v>
      </c>
    </row>
    <row r="668" spans="1:8" ht="12.75">
      <c r="A668" s="112"/>
      <c r="B668" s="101">
        <v>85295</v>
      </c>
      <c r="C668" s="4"/>
      <c r="D668" s="3" t="s">
        <v>9</v>
      </c>
      <c r="E668" s="5">
        <f>E670+E669+E671</f>
        <v>232593</v>
      </c>
      <c r="F668" s="5">
        <f>F670+F669+F671</f>
        <v>244300</v>
      </c>
      <c r="G668" s="37">
        <f t="shared" si="28"/>
        <v>105.03325551499829</v>
      </c>
      <c r="H668" s="62">
        <f t="shared" si="29"/>
        <v>0.822773918647402</v>
      </c>
    </row>
    <row r="669" spans="1:8" s="85" customFormat="1" ht="45" customHeight="1">
      <c r="A669" s="112"/>
      <c r="B669" s="100"/>
      <c r="C669" s="4">
        <v>2830</v>
      </c>
      <c r="D669" s="4" t="s">
        <v>211</v>
      </c>
      <c r="E669" s="6">
        <v>4000</v>
      </c>
      <c r="F669" s="79">
        <v>4000</v>
      </c>
      <c r="G669" s="33">
        <f t="shared" si="28"/>
        <v>100</v>
      </c>
      <c r="H669" s="32">
        <f t="shared" si="29"/>
        <v>0.013471533665941908</v>
      </c>
    </row>
    <row r="670" spans="1:8" ht="12.75">
      <c r="A670" s="112"/>
      <c r="B670" s="100"/>
      <c r="C670" s="4">
        <v>3110</v>
      </c>
      <c r="D670" s="4" t="s">
        <v>206</v>
      </c>
      <c r="E670" s="6">
        <v>220593</v>
      </c>
      <c r="F670" s="79">
        <v>232300</v>
      </c>
      <c r="G670" s="33">
        <f t="shared" si="28"/>
        <v>105.30705870086538</v>
      </c>
      <c r="H670" s="32">
        <f t="shared" si="29"/>
        <v>0.7823593176495762</v>
      </c>
    </row>
    <row r="671" spans="1:8" ht="12.75">
      <c r="A671" s="112"/>
      <c r="B671" s="100"/>
      <c r="C671" s="4">
        <v>4210</v>
      </c>
      <c r="D671" s="4" t="s">
        <v>78</v>
      </c>
      <c r="E671" s="6">
        <v>8000</v>
      </c>
      <c r="F671" s="79">
        <v>8000</v>
      </c>
      <c r="G671" s="33">
        <f t="shared" si="28"/>
        <v>100</v>
      </c>
      <c r="H671" s="32">
        <f t="shared" si="29"/>
        <v>0.026943067331883817</v>
      </c>
    </row>
    <row r="672" spans="1:8" s="13" customFormat="1" ht="21">
      <c r="A672" s="111">
        <v>853</v>
      </c>
      <c r="B672" s="52"/>
      <c r="C672" s="3"/>
      <c r="D672" s="3" t="s">
        <v>267</v>
      </c>
      <c r="E672" s="5">
        <f>E673</f>
        <v>165643</v>
      </c>
      <c r="F672" s="5">
        <f>F673</f>
        <v>0</v>
      </c>
      <c r="G672" s="37">
        <f t="shared" si="28"/>
        <v>0</v>
      </c>
      <c r="H672" s="62">
        <f t="shared" si="29"/>
        <v>0</v>
      </c>
    </row>
    <row r="673" spans="1:8" s="13" customFormat="1" ht="12.75">
      <c r="A673" s="112"/>
      <c r="B673" s="101">
        <v>85395</v>
      </c>
      <c r="C673" s="3"/>
      <c r="D673" s="3" t="s">
        <v>9</v>
      </c>
      <c r="E673" s="5">
        <f>E675+E676+E677+E678+E679+E680+E681+E682+E683+E684+E685+E686+E687+E688+E689+E690+E691+E692+E693</f>
        <v>165643</v>
      </c>
      <c r="F673" s="5">
        <f>F675+F676+F677+F678+F679+F680+F681+F682+F683+F684+F685+F686+F687+F688+F689+F690+F691+F692+F693</f>
        <v>0</v>
      </c>
      <c r="G673" s="37">
        <f t="shared" si="28"/>
        <v>0</v>
      </c>
      <c r="H673" s="62">
        <f t="shared" si="29"/>
        <v>0</v>
      </c>
    </row>
    <row r="674" spans="1:8" s="18" customFormat="1" ht="12.75">
      <c r="A674" s="112"/>
      <c r="B674" s="109"/>
      <c r="C674" s="8"/>
      <c r="D674" s="8" t="s">
        <v>249</v>
      </c>
      <c r="E674" s="11">
        <f>E673</f>
        <v>165643</v>
      </c>
      <c r="F674" s="54"/>
      <c r="G674" s="33">
        <f aca="true" t="shared" si="30" ref="G674:G703">(F674/E674)*100</f>
        <v>0</v>
      </c>
      <c r="H674" s="32">
        <f t="shared" si="29"/>
        <v>0</v>
      </c>
    </row>
    <row r="675" spans="1:8" s="85" customFormat="1" ht="12.75">
      <c r="A675" s="112"/>
      <c r="B675" s="109"/>
      <c r="C675" s="4">
        <v>3027</v>
      </c>
      <c r="D675" s="4" t="s">
        <v>192</v>
      </c>
      <c r="E675" s="6">
        <v>125</v>
      </c>
      <c r="F675" s="55"/>
      <c r="G675" s="33">
        <f t="shared" si="30"/>
        <v>0</v>
      </c>
      <c r="H675" s="32">
        <f t="shared" si="29"/>
        <v>0</v>
      </c>
    </row>
    <row r="676" spans="1:8" ht="12.75">
      <c r="A676" s="112"/>
      <c r="B676" s="109"/>
      <c r="C676" s="4">
        <v>3119</v>
      </c>
      <c r="D676" s="4" t="s">
        <v>206</v>
      </c>
      <c r="E676" s="6">
        <v>17393</v>
      </c>
      <c r="F676" s="79"/>
      <c r="G676" s="33">
        <f t="shared" si="30"/>
        <v>0</v>
      </c>
      <c r="H676" s="32">
        <f t="shared" si="29"/>
        <v>0</v>
      </c>
    </row>
    <row r="677" spans="1:8" ht="12.75">
      <c r="A677" s="112"/>
      <c r="B677" s="109"/>
      <c r="C677" s="4">
        <v>4017</v>
      </c>
      <c r="D677" s="4" t="s">
        <v>103</v>
      </c>
      <c r="E677" s="6">
        <v>46639</v>
      </c>
      <c r="F677" s="79"/>
      <c r="G677" s="33">
        <f t="shared" si="30"/>
        <v>0</v>
      </c>
      <c r="H677" s="32">
        <f t="shared" si="29"/>
        <v>0</v>
      </c>
    </row>
    <row r="678" spans="1:8" ht="12.75">
      <c r="A678" s="112"/>
      <c r="B678" s="109"/>
      <c r="C678" s="4">
        <v>4047</v>
      </c>
      <c r="D678" s="4" t="s">
        <v>105</v>
      </c>
      <c r="E678" s="6">
        <v>1450</v>
      </c>
      <c r="F678" s="79"/>
      <c r="G678" s="33">
        <f t="shared" si="30"/>
        <v>0</v>
      </c>
      <c r="H678" s="32">
        <f t="shared" si="29"/>
        <v>0</v>
      </c>
    </row>
    <row r="679" spans="1:8" ht="12.75">
      <c r="A679" s="112"/>
      <c r="B679" s="109"/>
      <c r="C679" s="4">
        <v>4117</v>
      </c>
      <c r="D679" s="4" t="s">
        <v>208</v>
      </c>
      <c r="E679" s="6">
        <v>7375</v>
      </c>
      <c r="F679" s="79"/>
      <c r="G679" s="33">
        <f t="shared" si="30"/>
        <v>0</v>
      </c>
      <c r="H679" s="32">
        <f t="shared" si="29"/>
        <v>0</v>
      </c>
    </row>
    <row r="680" spans="1:8" ht="12.75">
      <c r="A680" s="112"/>
      <c r="B680" s="109"/>
      <c r="C680" s="4">
        <v>4127</v>
      </c>
      <c r="D680" s="4" t="s">
        <v>114</v>
      </c>
      <c r="E680" s="6">
        <v>1182</v>
      </c>
      <c r="F680" s="79"/>
      <c r="G680" s="33">
        <f t="shared" si="30"/>
        <v>0</v>
      </c>
      <c r="H680" s="32">
        <f t="shared" si="29"/>
        <v>0</v>
      </c>
    </row>
    <row r="681" spans="1:8" ht="12.75">
      <c r="A681" s="112"/>
      <c r="B681" s="109"/>
      <c r="C681" s="4">
        <v>4137</v>
      </c>
      <c r="D681" s="4" t="s">
        <v>210</v>
      </c>
      <c r="E681" s="6">
        <v>6337</v>
      </c>
      <c r="F681" s="79"/>
      <c r="G681" s="33">
        <f t="shared" si="30"/>
        <v>0</v>
      </c>
      <c r="H681" s="32">
        <f t="shared" si="29"/>
        <v>0</v>
      </c>
    </row>
    <row r="682" spans="1:8" ht="12.75">
      <c r="A682" s="112"/>
      <c r="B682" s="109"/>
      <c r="C682" s="4">
        <v>4177</v>
      </c>
      <c r="D682" s="4" t="s">
        <v>210</v>
      </c>
      <c r="E682" s="6">
        <v>14450</v>
      </c>
      <c r="F682" s="79"/>
      <c r="G682" s="33">
        <f t="shared" si="30"/>
        <v>0</v>
      </c>
      <c r="H682" s="32">
        <f t="shared" si="29"/>
        <v>0</v>
      </c>
    </row>
    <row r="683" spans="1:8" ht="12.75">
      <c r="A683" s="112"/>
      <c r="B683" s="109"/>
      <c r="C683" s="4">
        <v>4217</v>
      </c>
      <c r="D683" s="4" t="s">
        <v>78</v>
      </c>
      <c r="E683" s="6">
        <v>8466</v>
      </c>
      <c r="F683" s="79"/>
      <c r="G683" s="33">
        <f t="shared" si="30"/>
        <v>0</v>
      </c>
      <c r="H683" s="32">
        <f t="shared" si="29"/>
        <v>0</v>
      </c>
    </row>
    <row r="684" spans="1:8" ht="12.75">
      <c r="A684" s="112"/>
      <c r="B684" s="109"/>
      <c r="C684" s="4">
        <v>4267</v>
      </c>
      <c r="D684" s="4" t="s">
        <v>79</v>
      </c>
      <c r="E684" s="6">
        <v>1809</v>
      </c>
      <c r="F684" s="79"/>
      <c r="G684" s="33">
        <f t="shared" si="30"/>
        <v>0</v>
      </c>
      <c r="H684" s="32">
        <f t="shared" si="29"/>
        <v>0</v>
      </c>
    </row>
    <row r="685" spans="1:8" ht="12.75">
      <c r="A685" s="112"/>
      <c r="B685" s="109"/>
      <c r="C685" s="4">
        <v>4287</v>
      </c>
      <c r="D685" s="4" t="s">
        <v>99</v>
      </c>
      <c r="E685" s="6">
        <v>600</v>
      </c>
      <c r="F685" s="79"/>
      <c r="G685" s="33">
        <f t="shared" si="30"/>
        <v>0</v>
      </c>
      <c r="H685" s="32">
        <f t="shared" si="29"/>
        <v>0</v>
      </c>
    </row>
    <row r="686" spans="1:8" ht="12.75">
      <c r="A686" s="112"/>
      <c r="B686" s="109"/>
      <c r="C686" s="4">
        <v>4307</v>
      </c>
      <c r="D686" s="4" t="s">
        <v>91</v>
      </c>
      <c r="E686" s="6">
        <v>50369</v>
      </c>
      <c r="F686" s="79"/>
      <c r="G686" s="33">
        <f t="shared" si="30"/>
        <v>0</v>
      </c>
      <c r="H686" s="32">
        <f t="shared" si="29"/>
        <v>0</v>
      </c>
    </row>
    <row r="687" spans="1:8" ht="12.75">
      <c r="A687" s="112"/>
      <c r="B687" s="109"/>
      <c r="C687" s="4">
        <v>4309</v>
      </c>
      <c r="D687" s="4" t="s">
        <v>91</v>
      </c>
      <c r="E687" s="6">
        <v>5751</v>
      </c>
      <c r="F687" s="79"/>
      <c r="G687" s="33">
        <f t="shared" si="30"/>
        <v>0</v>
      </c>
      <c r="H687" s="32">
        <f t="shared" si="29"/>
        <v>0</v>
      </c>
    </row>
    <row r="688" spans="1:8" ht="12.75">
      <c r="A688" s="112"/>
      <c r="B688" s="109"/>
      <c r="C688" s="4">
        <v>4357</v>
      </c>
      <c r="D688" s="4" t="s">
        <v>271</v>
      </c>
      <c r="E688" s="6">
        <v>106</v>
      </c>
      <c r="F688" s="79"/>
      <c r="G688" s="33">
        <f t="shared" si="30"/>
        <v>0</v>
      </c>
      <c r="H688" s="32">
        <f t="shared" si="29"/>
        <v>0</v>
      </c>
    </row>
    <row r="689" spans="1:8" ht="33.75">
      <c r="A689" s="112"/>
      <c r="B689" s="109"/>
      <c r="C689" s="4">
        <v>4379</v>
      </c>
      <c r="D689" s="4" t="s">
        <v>390</v>
      </c>
      <c r="E689" s="6">
        <v>850</v>
      </c>
      <c r="F689" s="79"/>
      <c r="G689" s="33">
        <f t="shared" si="30"/>
        <v>0</v>
      </c>
      <c r="H689" s="32">
        <f t="shared" si="29"/>
        <v>0</v>
      </c>
    </row>
    <row r="690" spans="1:8" ht="22.5">
      <c r="A690" s="112"/>
      <c r="B690" s="109"/>
      <c r="C690" s="4">
        <v>4409</v>
      </c>
      <c r="D690" s="4" t="s">
        <v>273</v>
      </c>
      <c r="E690" s="6">
        <v>852</v>
      </c>
      <c r="F690" s="79"/>
      <c r="G690" s="33">
        <f t="shared" si="30"/>
        <v>0</v>
      </c>
      <c r="H690" s="32">
        <f t="shared" si="29"/>
        <v>0</v>
      </c>
    </row>
    <row r="691" spans="1:8" ht="12.75">
      <c r="A691" s="112"/>
      <c r="B691" s="109"/>
      <c r="C691" s="4">
        <v>4447</v>
      </c>
      <c r="D691" s="4" t="s">
        <v>198</v>
      </c>
      <c r="E691" s="6">
        <v>1431</v>
      </c>
      <c r="F691" s="79"/>
      <c r="G691" s="33">
        <f t="shared" si="30"/>
        <v>0</v>
      </c>
      <c r="H691" s="32">
        <f t="shared" si="29"/>
        <v>0</v>
      </c>
    </row>
    <row r="692" spans="1:8" ht="22.5">
      <c r="A692" s="112"/>
      <c r="B692" s="109"/>
      <c r="C692" s="4">
        <v>4747</v>
      </c>
      <c r="D692" s="4" t="s">
        <v>150</v>
      </c>
      <c r="E692" s="6">
        <v>98</v>
      </c>
      <c r="F692" s="79"/>
      <c r="G692" s="33">
        <f t="shared" si="30"/>
        <v>0</v>
      </c>
      <c r="H692" s="32">
        <f t="shared" si="29"/>
        <v>0</v>
      </c>
    </row>
    <row r="693" spans="1:8" ht="22.5">
      <c r="A693" s="112"/>
      <c r="B693" s="109"/>
      <c r="C693" s="4">
        <v>4757</v>
      </c>
      <c r="D693" s="4" t="s">
        <v>151</v>
      </c>
      <c r="E693" s="6">
        <v>360</v>
      </c>
      <c r="F693" s="79"/>
      <c r="G693" s="33">
        <f t="shared" si="30"/>
        <v>0</v>
      </c>
      <c r="H693" s="32">
        <f t="shared" si="29"/>
        <v>0</v>
      </c>
    </row>
    <row r="694" spans="1:8" s="13" customFormat="1" ht="12.75">
      <c r="A694" s="111">
        <v>854</v>
      </c>
      <c r="B694" s="3"/>
      <c r="C694" s="3"/>
      <c r="D694" s="3" t="s">
        <v>30</v>
      </c>
      <c r="E694" s="5">
        <f>E697+E705+E708</f>
        <v>592587.8</v>
      </c>
      <c r="F694" s="5">
        <f>F697+F705+F708</f>
        <v>396144</v>
      </c>
      <c r="G694" s="37">
        <f t="shared" si="30"/>
        <v>66.84984064808623</v>
      </c>
      <c r="H694" s="62">
        <f t="shared" si="29"/>
        <v>1.3341668081402227</v>
      </c>
    </row>
    <row r="695" spans="1:8" s="13" customFormat="1" ht="12.75">
      <c r="A695" s="112"/>
      <c r="B695" s="3"/>
      <c r="C695" s="3"/>
      <c r="D695" s="8" t="s">
        <v>251</v>
      </c>
      <c r="E695" s="6">
        <f>E698+E699+E700+E701+E702+E703+E704+E706+E707+E709+E710</f>
        <v>592587.8</v>
      </c>
      <c r="F695" s="6">
        <f>F698+F699+F700+F701+F702+F703+F704+F706+F707+F709+F710</f>
        <v>396144</v>
      </c>
      <c r="G695" s="33">
        <f t="shared" si="30"/>
        <v>66.84984064808623</v>
      </c>
      <c r="H695" s="32">
        <f t="shared" si="29"/>
        <v>1.3341668081402227</v>
      </c>
    </row>
    <row r="696" spans="1:8" s="13" customFormat="1" ht="12.75">
      <c r="A696" s="112"/>
      <c r="B696" s="3"/>
      <c r="C696" s="3"/>
      <c r="D696" s="8" t="s">
        <v>250</v>
      </c>
      <c r="E696" s="5"/>
      <c r="F696" s="82"/>
      <c r="G696" s="33"/>
      <c r="H696" s="32">
        <f t="shared" si="29"/>
        <v>0</v>
      </c>
    </row>
    <row r="697" spans="1:8" ht="12.75">
      <c r="A697" s="112"/>
      <c r="B697" s="101">
        <v>85401</v>
      </c>
      <c r="C697" s="4"/>
      <c r="D697" s="3" t="s">
        <v>217</v>
      </c>
      <c r="E697" s="5">
        <f>E698+E699+E700+E701+E702+E703+E704</f>
        <v>400066</v>
      </c>
      <c r="F697" s="5">
        <f>F698+F699+F700+F701+F702+F703+F704</f>
        <v>392997</v>
      </c>
      <c r="G697" s="37">
        <f t="shared" si="30"/>
        <v>98.23304154814456</v>
      </c>
      <c r="H697" s="62">
        <f t="shared" si="29"/>
        <v>1.323568079028543</v>
      </c>
    </row>
    <row r="698" spans="1:8" ht="12.75">
      <c r="A698" s="112"/>
      <c r="B698" s="100"/>
      <c r="C698" s="4">
        <v>3020</v>
      </c>
      <c r="D698" s="4" t="s">
        <v>218</v>
      </c>
      <c r="E698" s="6">
        <v>23110</v>
      </c>
      <c r="F698" s="79">
        <v>23608</v>
      </c>
      <c r="G698" s="33">
        <f t="shared" si="30"/>
        <v>102.1549112938122</v>
      </c>
      <c r="H698" s="32">
        <f t="shared" si="29"/>
        <v>0.07950899169638913</v>
      </c>
    </row>
    <row r="699" spans="1:8" ht="12.75">
      <c r="A699" s="112"/>
      <c r="B699" s="100"/>
      <c r="C699" s="4">
        <v>4010</v>
      </c>
      <c r="D699" s="4" t="s">
        <v>207</v>
      </c>
      <c r="E699" s="6">
        <v>283685</v>
      </c>
      <c r="F699" s="79">
        <v>270782</v>
      </c>
      <c r="G699" s="33">
        <f t="shared" si="30"/>
        <v>95.4516453108201</v>
      </c>
      <c r="H699" s="32">
        <f t="shared" si="29"/>
        <v>0.9119622072827704</v>
      </c>
    </row>
    <row r="700" spans="1:8" ht="12.75">
      <c r="A700" s="112"/>
      <c r="B700" s="100"/>
      <c r="C700" s="4">
        <v>4040</v>
      </c>
      <c r="D700" s="4" t="s">
        <v>105</v>
      </c>
      <c r="E700" s="6">
        <v>21122</v>
      </c>
      <c r="F700" s="79">
        <v>23520</v>
      </c>
      <c r="G700" s="33">
        <f t="shared" si="30"/>
        <v>111.35309156329893</v>
      </c>
      <c r="H700" s="32">
        <f t="shared" si="29"/>
        <v>0.07921261795573842</v>
      </c>
    </row>
    <row r="701" spans="1:8" ht="12.75">
      <c r="A701" s="112"/>
      <c r="B701" s="100"/>
      <c r="C701" s="4">
        <v>4110</v>
      </c>
      <c r="D701" s="4" t="s">
        <v>208</v>
      </c>
      <c r="E701" s="6">
        <v>48884</v>
      </c>
      <c r="F701" s="79">
        <v>50498</v>
      </c>
      <c r="G701" s="33">
        <f t="shared" si="30"/>
        <v>103.30169380574421</v>
      </c>
      <c r="H701" s="32">
        <f t="shared" si="29"/>
        <v>0.1700713767656836</v>
      </c>
    </row>
    <row r="702" spans="1:8" ht="12.75">
      <c r="A702" s="112"/>
      <c r="B702" s="100"/>
      <c r="C702" s="4">
        <v>4120</v>
      </c>
      <c r="D702" s="4" t="s">
        <v>114</v>
      </c>
      <c r="E702" s="6">
        <v>6291</v>
      </c>
      <c r="F702" s="79">
        <v>8099</v>
      </c>
      <c r="G702" s="33">
        <f t="shared" si="30"/>
        <v>128.73946908281673</v>
      </c>
      <c r="H702" s="32">
        <f t="shared" si="29"/>
        <v>0.027276487790115878</v>
      </c>
    </row>
    <row r="703" spans="1:8" ht="12.75">
      <c r="A703" s="112"/>
      <c r="B703" s="100"/>
      <c r="C703" s="4">
        <v>4210</v>
      </c>
      <c r="D703" s="4" t="s">
        <v>78</v>
      </c>
      <c r="E703" s="6">
        <v>1000</v>
      </c>
      <c r="F703" s="79">
        <v>1000</v>
      </c>
      <c r="G703" s="33">
        <f t="shared" si="30"/>
        <v>100</v>
      </c>
      <c r="H703" s="32">
        <f t="shared" si="29"/>
        <v>0.003367883416485477</v>
      </c>
    </row>
    <row r="704" spans="1:8" ht="12.75">
      <c r="A704" s="112"/>
      <c r="B704" s="100"/>
      <c r="C704" s="4">
        <v>4440</v>
      </c>
      <c r="D704" s="4" t="s">
        <v>219</v>
      </c>
      <c r="E704" s="6">
        <v>15974</v>
      </c>
      <c r="F704" s="79">
        <v>15490</v>
      </c>
      <c r="G704" s="33">
        <f aca="true" t="shared" si="31" ref="G704:G740">(F704/E704)*100</f>
        <v>96.97007637410793</v>
      </c>
      <c r="H704" s="32">
        <f t="shared" si="29"/>
        <v>0.05216851412136004</v>
      </c>
    </row>
    <row r="705" spans="1:8" ht="12.75">
      <c r="A705" s="112"/>
      <c r="B705" s="110">
        <v>85415</v>
      </c>
      <c r="C705" s="4"/>
      <c r="D705" s="3" t="s">
        <v>31</v>
      </c>
      <c r="E705" s="5">
        <f>E706+E707</f>
        <v>192521.8</v>
      </c>
      <c r="F705" s="5">
        <f>F706+F707</f>
        <v>500</v>
      </c>
      <c r="G705" s="37">
        <f t="shared" si="31"/>
        <v>0.25971084832990343</v>
      </c>
      <c r="H705" s="62">
        <f t="shared" si="29"/>
        <v>0.0016839417082427385</v>
      </c>
    </row>
    <row r="706" spans="1:8" ht="12.75">
      <c r="A706" s="112"/>
      <c r="B706" s="110"/>
      <c r="C706" s="4">
        <v>3240</v>
      </c>
      <c r="D706" s="4" t="s">
        <v>220</v>
      </c>
      <c r="E706" s="6">
        <v>158513.8</v>
      </c>
      <c r="F706" s="79">
        <v>500</v>
      </c>
      <c r="G706" s="33">
        <f t="shared" si="31"/>
        <v>0.31542994994757556</v>
      </c>
      <c r="H706" s="32">
        <f t="shared" si="29"/>
        <v>0.0016839417082427385</v>
      </c>
    </row>
    <row r="707" spans="1:8" ht="12.75">
      <c r="A707" s="112"/>
      <c r="B707" s="110"/>
      <c r="C707" s="4">
        <v>3260</v>
      </c>
      <c r="D707" s="4" t="s">
        <v>244</v>
      </c>
      <c r="E707" s="6">
        <v>34008</v>
      </c>
      <c r="F707" s="79"/>
      <c r="G707" s="33">
        <f t="shared" si="31"/>
        <v>0</v>
      </c>
      <c r="H707" s="32">
        <f t="shared" si="29"/>
        <v>0</v>
      </c>
    </row>
    <row r="708" spans="1:8" ht="12.75">
      <c r="A708" s="112"/>
      <c r="B708" s="101">
        <v>85446</v>
      </c>
      <c r="C708" s="4"/>
      <c r="D708" s="3" t="s">
        <v>221</v>
      </c>
      <c r="E708" s="5">
        <f>E709+E710</f>
        <v>0</v>
      </c>
      <c r="F708" s="5">
        <f>F709+F710</f>
        <v>2647</v>
      </c>
      <c r="G708" s="37"/>
      <c r="H708" s="62">
        <f t="shared" si="29"/>
        <v>0.008914787403437057</v>
      </c>
    </row>
    <row r="709" spans="1:8" ht="12.75">
      <c r="A709" s="112"/>
      <c r="B709" s="109"/>
      <c r="C709" s="4">
        <v>4300</v>
      </c>
      <c r="D709" s="4" t="s">
        <v>83</v>
      </c>
      <c r="E709" s="6"/>
      <c r="F709" s="79">
        <v>2284</v>
      </c>
      <c r="G709" s="33"/>
      <c r="H709" s="32">
        <f t="shared" si="29"/>
        <v>0.0076922457232528295</v>
      </c>
    </row>
    <row r="710" spans="1:8" ht="12.75">
      <c r="A710" s="104"/>
      <c r="B710" s="108"/>
      <c r="C710" s="4">
        <v>4410</v>
      </c>
      <c r="D710" s="4" t="s">
        <v>134</v>
      </c>
      <c r="E710" s="6"/>
      <c r="F710" s="79">
        <v>363</v>
      </c>
      <c r="G710" s="33"/>
      <c r="H710" s="32">
        <f t="shared" si="29"/>
        <v>0.0012225416801842281</v>
      </c>
    </row>
    <row r="711" spans="1:8" ht="27" customHeight="1">
      <c r="A711" s="111">
        <v>900</v>
      </c>
      <c r="B711" s="3"/>
      <c r="C711" s="4"/>
      <c r="D711" s="3" t="s">
        <v>238</v>
      </c>
      <c r="E711" s="5">
        <f>E717+E739+E741+E743+E750+E754+E757+E747</f>
        <v>1068281.84</v>
      </c>
      <c r="F711" s="5">
        <f>F717+F739+F741+F743+F750+F754+F757+F747</f>
        <v>6279308.65</v>
      </c>
      <c r="G711" s="37">
        <f t="shared" si="31"/>
        <v>587.7951318539684</v>
      </c>
      <c r="H711" s="62">
        <f t="shared" si="29"/>
        <v>21.14797946932881</v>
      </c>
    </row>
    <row r="712" spans="1:8" s="85" customFormat="1" ht="12.75">
      <c r="A712" s="112"/>
      <c r="B712" s="4"/>
      <c r="C712" s="4"/>
      <c r="D712" s="8" t="s">
        <v>251</v>
      </c>
      <c r="E712" s="6">
        <f>E711-E713-E714</f>
        <v>557252.4600000001</v>
      </c>
      <c r="F712" s="6">
        <f>F711-F713-F714</f>
        <v>558580</v>
      </c>
      <c r="G712" s="33">
        <f t="shared" si="31"/>
        <v>100.2382295450073</v>
      </c>
      <c r="H712" s="32">
        <f t="shared" si="29"/>
        <v>1.8812323187804576</v>
      </c>
    </row>
    <row r="713" spans="1:8" s="85" customFormat="1" ht="12.75">
      <c r="A713" s="112"/>
      <c r="B713" s="4"/>
      <c r="C713" s="4"/>
      <c r="D713" s="8" t="s">
        <v>250</v>
      </c>
      <c r="E713" s="6">
        <f>E723+E730+E733+E737+E761+E748+E764</f>
        <v>456029.38</v>
      </c>
      <c r="F713" s="6">
        <f>F723+F730+F733+F737+F761+F748+F764</f>
        <v>5720728.65</v>
      </c>
      <c r="G713" s="33">
        <f t="shared" si="31"/>
        <v>1254.4649316234845</v>
      </c>
      <c r="H713" s="32">
        <f t="shared" si="29"/>
        <v>19.26674715054835</v>
      </c>
    </row>
    <row r="714" spans="1:8" s="85" customFormat="1" ht="12.75">
      <c r="A714" s="112"/>
      <c r="B714" s="4"/>
      <c r="C714" s="4"/>
      <c r="D714" s="8" t="s">
        <v>256</v>
      </c>
      <c r="E714" s="6">
        <f>E722</f>
        <v>55000</v>
      </c>
      <c r="F714" s="6">
        <f>F722</f>
        <v>0</v>
      </c>
      <c r="G714" s="33">
        <f t="shared" si="31"/>
        <v>0</v>
      </c>
      <c r="H714" s="32">
        <f t="shared" si="29"/>
        <v>0</v>
      </c>
    </row>
    <row r="715" spans="1:8" s="85" customFormat="1" ht="12.75">
      <c r="A715" s="112"/>
      <c r="B715" s="4"/>
      <c r="C715" s="4"/>
      <c r="D715" s="8" t="s">
        <v>346</v>
      </c>
      <c r="E715" s="27">
        <f>SUM(E712:E714)</f>
        <v>1068281.84</v>
      </c>
      <c r="F715" s="27">
        <f>SUM(F712:F714)</f>
        <v>6279308.65</v>
      </c>
      <c r="G715" s="33">
        <f t="shared" si="31"/>
        <v>587.7951318539684</v>
      </c>
      <c r="H715" s="32">
        <f t="shared" si="29"/>
        <v>21.14797946932881</v>
      </c>
    </row>
    <row r="716" spans="1:8" s="85" customFormat="1" ht="12.75">
      <c r="A716" s="112"/>
      <c r="B716" s="4"/>
      <c r="C716" s="4"/>
      <c r="D716" s="8" t="s">
        <v>276</v>
      </c>
      <c r="E716" s="6"/>
      <c r="F716" s="6"/>
      <c r="G716" s="33"/>
      <c r="H716" s="32">
        <f t="shared" si="29"/>
        <v>0</v>
      </c>
    </row>
    <row r="717" spans="1:8" ht="12.75">
      <c r="A717" s="112"/>
      <c r="B717" s="101">
        <v>90001</v>
      </c>
      <c r="C717" s="3"/>
      <c r="D717" s="3" t="s">
        <v>32</v>
      </c>
      <c r="E717" s="5">
        <f>E720+E723+E730+E733+E737+E718+E721+E719+E722</f>
        <v>525539.38</v>
      </c>
      <c r="F717" s="5">
        <f>F720+F723+F730+F733+F737+F718+F721+F719+F722</f>
        <v>5739228.65</v>
      </c>
      <c r="G717" s="37">
        <f t="shared" si="31"/>
        <v>1092.064432926035</v>
      </c>
      <c r="H717" s="62">
        <f t="shared" si="29"/>
        <v>19.329052993753333</v>
      </c>
    </row>
    <row r="718" spans="1:8" ht="12.75">
      <c r="A718" s="112"/>
      <c r="B718" s="109"/>
      <c r="C718" s="4">
        <v>4210</v>
      </c>
      <c r="D718" s="4" t="s">
        <v>78</v>
      </c>
      <c r="E718" s="6">
        <v>510</v>
      </c>
      <c r="F718" s="79">
        <v>1000</v>
      </c>
      <c r="G718" s="33">
        <f t="shared" si="31"/>
        <v>196.078431372549</v>
      </c>
      <c r="H718" s="32">
        <f t="shared" si="29"/>
        <v>0.003367883416485477</v>
      </c>
    </row>
    <row r="719" spans="1:8" ht="12.75">
      <c r="A719" s="112"/>
      <c r="B719" s="109"/>
      <c r="C719" s="4">
        <v>4260</v>
      </c>
      <c r="D719" s="4" t="s">
        <v>79</v>
      </c>
      <c r="E719" s="6">
        <v>9300</v>
      </c>
      <c r="F719" s="79">
        <v>4000</v>
      </c>
      <c r="G719" s="33">
        <f t="shared" si="31"/>
        <v>43.01075268817204</v>
      </c>
      <c r="H719" s="32">
        <f t="shared" si="29"/>
        <v>0.013471533665941908</v>
      </c>
    </row>
    <row r="720" spans="1:8" ht="12.75">
      <c r="A720" s="112"/>
      <c r="B720" s="109"/>
      <c r="C720" s="4">
        <v>4300</v>
      </c>
      <c r="D720" s="4" t="s">
        <v>91</v>
      </c>
      <c r="E720" s="6">
        <v>19000</v>
      </c>
      <c r="F720" s="79">
        <v>16000</v>
      </c>
      <c r="G720" s="33">
        <f t="shared" si="31"/>
        <v>84.21052631578947</v>
      </c>
      <c r="H720" s="32">
        <f t="shared" si="29"/>
        <v>0.05388613466376763</v>
      </c>
    </row>
    <row r="721" spans="1:8" ht="26.25" customHeight="1">
      <c r="A721" s="112"/>
      <c r="B721" s="109"/>
      <c r="C721" s="4">
        <v>4520</v>
      </c>
      <c r="D721" s="4" t="s">
        <v>111</v>
      </c>
      <c r="E721" s="6">
        <v>200</v>
      </c>
      <c r="F721" s="79">
        <v>500</v>
      </c>
      <c r="G721" s="33">
        <f t="shared" si="31"/>
        <v>250</v>
      </c>
      <c r="H721" s="32">
        <f t="shared" si="29"/>
        <v>0.0016839417082427385</v>
      </c>
    </row>
    <row r="722" spans="1:8" ht="22.5">
      <c r="A722" s="112"/>
      <c r="B722" s="109"/>
      <c r="C722" s="4">
        <v>6010</v>
      </c>
      <c r="D722" s="4" t="s">
        <v>291</v>
      </c>
      <c r="E722" s="6">
        <v>55000</v>
      </c>
      <c r="F722" s="79"/>
      <c r="G722" s="33">
        <f t="shared" si="31"/>
        <v>0</v>
      </c>
      <c r="H722" s="32">
        <f t="shared" si="29"/>
        <v>0</v>
      </c>
    </row>
    <row r="723" spans="1:8" ht="22.5">
      <c r="A723" s="112"/>
      <c r="B723" s="100"/>
      <c r="C723" s="99">
        <v>6050</v>
      </c>
      <c r="D723" s="4" t="s">
        <v>63</v>
      </c>
      <c r="E723" s="6">
        <f>E724+E725+E726+E727+E728+E729</f>
        <v>340760.38</v>
      </c>
      <c r="F723" s="6">
        <f>F724+F725+F726+F727+F728+F729</f>
        <v>50000</v>
      </c>
      <c r="G723" s="33">
        <f t="shared" si="31"/>
        <v>14.673067332534377</v>
      </c>
      <c r="H723" s="32">
        <f t="shared" si="29"/>
        <v>0.16839417082427385</v>
      </c>
    </row>
    <row r="724" spans="1:8" ht="12.75">
      <c r="A724" s="112"/>
      <c r="B724" s="100"/>
      <c r="C724" s="100"/>
      <c r="D724" s="23" t="s">
        <v>375</v>
      </c>
      <c r="E724" s="27">
        <v>14300</v>
      </c>
      <c r="F724" s="83"/>
      <c r="G724" s="33">
        <f t="shared" si="31"/>
        <v>0</v>
      </c>
      <c r="H724" s="32">
        <f t="shared" si="29"/>
        <v>0</v>
      </c>
    </row>
    <row r="725" spans="1:8" ht="12.75">
      <c r="A725" s="112"/>
      <c r="B725" s="100"/>
      <c r="C725" s="100"/>
      <c r="D725" s="23" t="s">
        <v>324</v>
      </c>
      <c r="E725" s="27">
        <v>268760.38</v>
      </c>
      <c r="F725" s="83"/>
      <c r="G725" s="33">
        <f t="shared" si="31"/>
        <v>0</v>
      </c>
      <c r="H725" s="32">
        <f t="shared" si="29"/>
        <v>0</v>
      </c>
    </row>
    <row r="726" spans="1:8" ht="22.5">
      <c r="A726" s="112"/>
      <c r="B726" s="100"/>
      <c r="C726" s="100"/>
      <c r="D726" s="23" t="s">
        <v>376</v>
      </c>
      <c r="E726" s="27">
        <v>5000</v>
      </c>
      <c r="F726" s="83"/>
      <c r="G726" s="33">
        <f t="shared" si="31"/>
        <v>0</v>
      </c>
      <c r="H726" s="32">
        <f aca="true" t="shared" si="32" ref="H726:H757">(F726/$F$856)*100</f>
        <v>0</v>
      </c>
    </row>
    <row r="727" spans="1:8" ht="22.5">
      <c r="A727" s="112"/>
      <c r="B727" s="100"/>
      <c r="C727" s="100"/>
      <c r="D727" s="23" t="s">
        <v>325</v>
      </c>
      <c r="E727" s="27">
        <v>40500</v>
      </c>
      <c r="F727" s="83"/>
      <c r="G727" s="33">
        <f t="shared" si="31"/>
        <v>0</v>
      </c>
      <c r="H727" s="32">
        <f t="shared" si="32"/>
        <v>0</v>
      </c>
    </row>
    <row r="728" spans="1:8" ht="12.75">
      <c r="A728" s="112"/>
      <c r="B728" s="100"/>
      <c r="C728" s="100"/>
      <c r="D728" s="4" t="s">
        <v>377</v>
      </c>
      <c r="E728" s="27">
        <v>12200</v>
      </c>
      <c r="F728" s="83"/>
      <c r="G728" s="33">
        <f t="shared" si="31"/>
        <v>0</v>
      </c>
      <c r="H728" s="32">
        <f t="shared" si="32"/>
        <v>0</v>
      </c>
    </row>
    <row r="729" spans="1:8" ht="25.5">
      <c r="A729" s="112"/>
      <c r="B729" s="100"/>
      <c r="C729" s="70"/>
      <c r="D729" s="68" t="s">
        <v>401</v>
      </c>
      <c r="E729" s="27"/>
      <c r="F729" s="83">
        <v>50000</v>
      </c>
      <c r="G729" s="33"/>
      <c r="H729" s="32">
        <f t="shared" si="32"/>
        <v>0.16839417082427385</v>
      </c>
    </row>
    <row r="730" spans="1:8" ht="26.25" customHeight="1">
      <c r="A730" s="112"/>
      <c r="B730" s="100"/>
      <c r="C730" s="99">
        <v>6058</v>
      </c>
      <c r="D730" s="4" t="s">
        <v>64</v>
      </c>
      <c r="E730" s="6">
        <f>E731+E732</f>
        <v>0</v>
      </c>
      <c r="F730" s="6">
        <f>F731+F732</f>
        <v>2655215.98</v>
      </c>
      <c r="G730" s="33"/>
      <c r="H730" s="32">
        <f t="shared" si="32"/>
        <v>8.942457866229233</v>
      </c>
    </row>
    <row r="731" spans="1:8" ht="26.25" customHeight="1">
      <c r="A731" s="112"/>
      <c r="B731" s="100"/>
      <c r="C731" s="100"/>
      <c r="D731" s="4" t="s">
        <v>327</v>
      </c>
      <c r="E731" s="6"/>
      <c r="F731" s="79">
        <v>1822486.48</v>
      </c>
      <c r="G731" s="33"/>
      <c r="H731" s="32">
        <f t="shared" si="32"/>
        <v>6.13792199276099</v>
      </c>
    </row>
    <row r="732" spans="1:8" ht="26.25" customHeight="1">
      <c r="A732" s="112"/>
      <c r="B732" s="100"/>
      <c r="C732" s="100"/>
      <c r="D732" s="4" t="s">
        <v>328</v>
      </c>
      <c r="E732" s="6"/>
      <c r="F732" s="79">
        <v>832729.5</v>
      </c>
      <c r="G732" s="33"/>
      <c r="H732" s="32">
        <f t="shared" si="32"/>
        <v>2.804535873468243</v>
      </c>
    </row>
    <row r="733" spans="1:8" ht="28.5" customHeight="1">
      <c r="A733" s="112"/>
      <c r="B733" s="100"/>
      <c r="C733" s="99" t="s">
        <v>39</v>
      </c>
      <c r="D733" s="4" t="s">
        <v>65</v>
      </c>
      <c r="E733" s="6">
        <f>E734+E735+E736</f>
        <v>87734</v>
      </c>
      <c r="F733" s="6">
        <f>F734+F735+F736</f>
        <v>3012512.67</v>
      </c>
      <c r="G733" s="33">
        <f t="shared" si="31"/>
        <v>3433.6889575307177</v>
      </c>
      <c r="H733" s="32">
        <f t="shared" si="32"/>
        <v>10.145791463245386</v>
      </c>
    </row>
    <row r="734" spans="1:8" ht="18.75" customHeight="1">
      <c r="A734" s="112"/>
      <c r="B734" s="100"/>
      <c r="C734" s="100"/>
      <c r="D734" s="4" t="s">
        <v>326</v>
      </c>
      <c r="E734" s="6">
        <v>18734</v>
      </c>
      <c r="F734" s="79"/>
      <c r="G734" s="33">
        <f t="shared" si="31"/>
        <v>0</v>
      </c>
      <c r="H734" s="32">
        <f t="shared" si="32"/>
        <v>0</v>
      </c>
    </row>
    <row r="735" spans="1:8" ht="23.25" customHeight="1">
      <c r="A735" s="112"/>
      <c r="B735" s="100"/>
      <c r="C735" s="100"/>
      <c r="D735" s="4" t="s">
        <v>327</v>
      </c>
      <c r="E735" s="6">
        <v>35000</v>
      </c>
      <c r="F735" s="79">
        <v>1584885.12</v>
      </c>
      <c r="G735" s="33">
        <f t="shared" si="31"/>
        <v>4528.2432</v>
      </c>
      <c r="H735" s="32">
        <f t="shared" si="32"/>
        <v>5.3377083126825955</v>
      </c>
    </row>
    <row r="736" spans="1:8" ht="25.5" customHeight="1">
      <c r="A736" s="112"/>
      <c r="B736" s="100"/>
      <c r="C736" s="100"/>
      <c r="D736" s="4" t="s">
        <v>328</v>
      </c>
      <c r="E736" s="6">
        <v>34000</v>
      </c>
      <c r="F736" s="79">
        <v>1427627.55</v>
      </c>
      <c r="G736" s="33">
        <f t="shared" si="31"/>
        <v>4198.904558823529</v>
      </c>
      <c r="H736" s="32">
        <f t="shared" si="32"/>
        <v>4.8080831505627915</v>
      </c>
    </row>
    <row r="737" spans="1:8" ht="22.5">
      <c r="A737" s="112"/>
      <c r="B737" s="100"/>
      <c r="C737" s="4">
        <v>6060</v>
      </c>
      <c r="D737" s="4" t="s">
        <v>59</v>
      </c>
      <c r="E737" s="6">
        <v>13035</v>
      </c>
      <c r="F737" s="55"/>
      <c r="G737" s="33">
        <f t="shared" si="31"/>
        <v>0</v>
      </c>
      <c r="H737" s="32">
        <f t="shared" si="32"/>
        <v>0</v>
      </c>
    </row>
    <row r="738" spans="1:8" ht="12.75">
      <c r="A738" s="112"/>
      <c r="B738" s="108"/>
      <c r="C738" s="4"/>
      <c r="D738" s="4" t="s">
        <v>333</v>
      </c>
      <c r="E738" s="6">
        <v>13035</v>
      </c>
      <c r="F738" s="79"/>
      <c r="G738" s="33">
        <f t="shared" si="31"/>
        <v>0</v>
      </c>
      <c r="H738" s="32">
        <f t="shared" si="32"/>
        <v>0</v>
      </c>
    </row>
    <row r="739" spans="1:8" ht="12.75">
      <c r="A739" s="112"/>
      <c r="B739" s="101" t="s">
        <v>222</v>
      </c>
      <c r="C739" s="3"/>
      <c r="D739" s="3" t="s">
        <v>223</v>
      </c>
      <c r="E739" s="5">
        <f>E740</f>
        <v>50000</v>
      </c>
      <c r="F739" s="5">
        <f>F740</f>
        <v>70000</v>
      </c>
      <c r="G739" s="37">
        <f t="shared" si="31"/>
        <v>140</v>
      </c>
      <c r="H739" s="62">
        <f t="shared" si="32"/>
        <v>0.23575183915398337</v>
      </c>
    </row>
    <row r="740" spans="1:8" ht="12.75">
      <c r="A740" s="112"/>
      <c r="B740" s="109"/>
      <c r="C740" s="4" t="s">
        <v>82</v>
      </c>
      <c r="D740" s="4" t="s">
        <v>91</v>
      </c>
      <c r="E740" s="6">
        <v>50000</v>
      </c>
      <c r="F740" s="79">
        <v>70000</v>
      </c>
      <c r="G740" s="33">
        <f t="shared" si="31"/>
        <v>140</v>
      </c>
      <c r="H740" s="32">
        <f t="shared" si="32"/>
        <v>0.23575183915398337</v>
      </c>
    </row>
    <row r="741" spans="1:8" ht="12.75">
      <c r="A741" s="112"/>
      <c r="B741" s="101" t="s">
        <v>66</v>
      </c>
      <c r="C741" s="3"/>
      <c r="D741" s="3" t="s">
        <v>67</v>
      </c>
      <c r="E741" s="5">
        <f>E742</f>
        <v>160000</v>
      </c>
      <c r="F741" s="5">
        <f>F742</f>
        <v>170000</v>
      </c>
      <c r="G741" s="33">
        <f aca="true" t="shared" si="33" ref="G741:G769">(F741/E741)*100</f>
        <v>106.25</v>
      </c>
      <c r="H741" s="32">
        <f t="shared" si="32"/>
        <v>0.572540180802531</v>
      </c>
    </row>
    <row r="742" spans="1:8" ht="12.75">
      <c r="A742" s="112"/>
      <c r="B742" s="109"/>
      <c r="C742" s="4" t="s">
        <v>82</v>
      </c>
      <c r="D742" s="4" t="s">
        <v>91</v>
      </c>
      <c r="E742" s="6">
        <v>160000</v>
      </c>
      <c r="F742" s="79">
        <v>170000</v>
      </c>
      <c r="G742" s="33">
        <f t="shared" si="33"/>
        <v>106.25</v>
      </c>
      <c r="H742" s="32">
        <f t="shared" si="32"/>
        <v>0.572540180802531</v>
      </c>
    </row>
    <row r="743" spans="1:8" ht="12.75">
      <c r="A743" s="112"/>
      <c r="B743" s="101" t="s">
        <v>68</v>
      </c>
      <c r="C743" s="3"/>
      <c r="D743" s="3" t="s">
        <v>69</v>
      </c>
      <c r="E743" s="5">
        <f>E744+E745+E746</f>
        <v>81750.41</v>
      </c>
      <c r="F743" s="5">
        <f>F744+F745+F746</f>
        <v>100800</v>
      </c>
      <c r="G743" s="33">
        <f t="shared" si="33"/>
        <v>123.30213389755475</v>
      </c>
      <c r="H743" s="32">
        <f t="shared" si="32"/>
        <v>0.3394826483817361</v>
      </c>
    </row>
    <row r="744" spans="1:8" ht="12.75">
      <c r="A744" s="112"/>
      <c r="B744" s="109"/>
      <c r="C744" s="4" t="s">
        <v>109</v>
      </c>
      <c r="D744" s="4" t="s">
        <v>116</v>
      </c>
      <c r="E744" s="6">
        <v>950.41</v>
      </c>
      <c r="F744" s="79">
        <v>5000</v>
      </c>
      <c r="G744" s="33">
        <f t="shared" si="33"/>
        <v>526.0887406487726</v>
      </c>
      <c r="H744" s="32">
        <f t="shared" si="32"/>
        <v>0.016839417082427383</v>
      </c>
    </row>
    <row r="745" spans="1:8" ht="12.75">
      <c r="A745" s="112"/>
      <c r="B745" s="109"/>
      <c r="C745" s="4">
        <v>4270</v>
      </c>
      <c r="D745" s="4" t="s">
        <v>420</v>
      </c>
      <c r="E745" s="6">
        <v>800</v>
      </c>
      <c r="F745" s="79">
        <v>800</v>
      </c>
      <c r="G745" s="33">
        <f t="shared" si="33"/>
        <v>100</v>
      </c>
      <c r="H745" s="32">
        <f t="shared" si="32"/>
        <v>0.0026943067331883816</v>
      </c>
    </row>
    <row r="746" spans="1:8" ht="12.75">
      <c r="A746" s="112"/>
      <c r="B746" s="109"/>
      <c r="C746" s="4" t="s">
        <v>82</v>
      </c>
      <c r="D746" s="4" t="s">
        <v>83</v>
      </c>
      <c r="E746" s="6">
        <v>80000</v>
      </c>
      <c r="F746" s="79">
        <v>95000</v>
      </c>
      <c r="G746" s="33">
        <f t="shared" si="33"/>
        <v>118.75</v>
      </c>
      <c r="H746" s="32">
        <f t="shared" si="32"/>
        <v>0.3199489245661203</v>
      </c>
    </row>
    <row r="747" spans="1:8" s="13" customFormat="1" ht="12.75">
      <c r="A747" s="112"/>
      <c r="B747" s="101">
        <v>90005</v>
      </c>
      <c r="C747" s="3"/>
      <c r="D747" s="3" t="s">
        <v>391</v>
      </c>
      <c r="E747" s="5">
        <f>E748</f>
        <v>2500</v>
      </c>
      <c r="F747" s="5">
        <f>F748</f>
        <v>3000</v>
      </c>
      <c r="G747" s="33">
        <f t="shared" si="33"/>
        <v>120</v>
      </c>
      <c r="H747" s="32">
        <f t="shared" si="32"/>
        <v>0.010103650249456432</v>
      </c>
    </row>
    <row r="748" spans="1:8" ht="12.75">
      <c r="A748" s="112"/>
      <c r="B748" s="102"/>
      <c r="C748" s="4">
        <v>6050</v>
      </c>
      <c r="D748" s="4" t="s">
        <v>40</v>
      </c>
      <c r="E748" s="6">
        <f>E749</f>
        <v>2500</v>
      </c>
      <c r="F748" s="6">
        <f>F749</f>
        <v>3000</v>
      </c>
      <c r="G748" s="33">
        <f t="shared" si="33"/>
        <v>120</v>
      </c>
      <c r="H748" s="32">
        <f t="shared" si="32"/>
        <v>0.010103650249456432</v>
      </c>
    </row>
    <row r="749" spans="1:8" ht="22.5">
      <c r="A749" s="112"/>
      <c r="B749" s="107"/>
      <c r="C749" s="4"/>
      <c r="D749" s="4" t="s">
        <v>329</v>
      </c>
      <c r="E749" s="6">
        <v>2500</v>
      </c>
      <c r="F749" s="79">
        <v>3000</v>
      </c>
      <c r="G749" s="33">
        <f t="shared" si="33"/>
        <v>120</v>
      </c>
      <c r="H749" s="32">
        <f t="shared" si="32"/>
        <v>0.010103650249456432</v>
      </c>
    </row>
    <row r="750" spans="1:8" ht="12.75">
      <c r="A750" s="112"/>
      <c r="B750" s="110">
        <v>90015</v>
      </c>
      <c r="C750" s="3"/>
      <c r="D750" s="3" t="s">
        <v>70</v>
      </c>
      <c r="E750" s="5">
        <f>E751+E752+E753</f>
        <v>174200</v>
      </c>
      <c r="F750" s="5">
        <f>F751+F752+F753</f>
        <v>125000</v>
      </c>
      <c r="G750" s="33">
        <f t="shared" si="33"/>
        <v>71.75660160734787</v>
      </c>
      <c r="H750" s="32">
        <f t="shared" si="32"/>
        <v>0.4209854270606846</v>
      </c>
    </row>
    <row r="751" spans="1:8" ht="12.75">
      <c r="A751" s="112"/>
      <c r="B751" s="110"/>
      <c r="C751" s="4" t="s">
        <v>117</v>
      </c>
      <c r="D751" s="4" t="s">
        <v>224</v>
      </c>
      <c r="E751" s="6">
        <v>138000</v>
      </c>
      <c r="F751" s="79">
        <v>110000</v>
      </c>
      <c r="G751" s="33">
        <f t="shared" si="33"/>
        <v>79.71014492753623</v>
      </c>
      <c r="H751" s="32">
        <f t="shared" si="32"/>
        <v>0.37046717581340244</v>
      </c>
    </row>
    <row r="752" spans="1:8" ht="12.75">
      <c r="A752" s="112"/>
      <c r="B752" s="110"/>
      <c r="C752" s="4">
        <v>4270</v>
      </c>
      <c r="D752" s="8" t="s">
        <v>81</v>
      </c>
      <c r="E752" s="6">
        <v>10800</v>
      </c>
      <c r="F752" s="79"/>
      <c r="G752" s="33">
        <f t="shared" si="33"/>
        <v>0</v>
      </c>
      <c r="H752" s="32">
        <f t="shared" si="32"/>
        <v>0</v>
      </c>
    </row>
    <row r="753" spans="1:8" ht="12.75">
      <c r="A753" s="112"/>
      <c r="B753" s="110"/>
      <c r="C753" s="4" t="s">
        <v>82</v>
      </c>
      <c r="D753" s="4" t="s">
        <v>83</v>
      </c>
      <c r="E753" s="6">
        <v>25400</v>
      </c>
      <c r="F753" s="79">
        <v>15000</v>
      </c>
      <c r="G753" s="33">
        <f t="shared" si="33"/>
        <v>59.055118110236215</v>
      </c>
      <c r="H753" s="32">
        <f t="shared" si="32"/>
        <v>0.05051825124728215</v>
      </c>
    </row>
    <row r="754" spans="1:8" ht="31.5">
      <c r="A754" s="112"/>
      <c r="B754" s="95">
        <v>90019</v>
      </c>
      <c r="C754" s="24"/>
      <c r="D754" s="24" t="s">
        <v>419</v>
      </c>
      <c r="E754" s="25">
        <f>E755+E756</f>
        <v>3192.05</v>
      </c>
      <c r="F754" s="25">
        <f>F755+F756</f>
        <v>6500</v>
      </c>
      <c r="G754" s="35">
        <f t="shared" si="33"/>
        <v>203.63089550602277</v>
      </c>
      <c r="H754" s="96">
        <f t="shared" si="32"/>
        <v>0.0218912422071556</v>
      </c>
    </row>
    <row r="755" spans="1:8" ht="12.75">
      <c r="A755" s="112"/>
      <c r="B755" s="38"/>
      <c r="C755" s="4">
        <v>4210</v>
      </c>
      <c r="D755" s="4" t="s">
        <v>418</v>
      </c>
      <c r="E755" s="6">
        <v>1908.05</v>
      </c>
      <c r="F755" s="79">
        <v>5000</v>
      </c>
      <c r="G755" s="33">
        <f t="shared" si="33"/>
        <v>262.04764026099946</v>
      </c>
      <c r="H755" s="32">
        <f t="shared" si="32"/>
        <v>0.016839417082427383</v>
      </c>
    </row>
    <row r="756" spans="1:8" ht="12.75">
      <c r="A756" s="112"/>
      <c r="B756" s="38"/>
      <c r="C756" s="4">
        <v>4300</v>
      </c>
      <c r="D756" s="4" t="s">
        <v>83</v>
      </c>
      <c r="E756" s="6">
        <v>1284</v>
      </c>
      <c r="F756" s="79">
        <v>1500</v>
      </c>
      <c r="G756" s="33">
        <f t="shared" si="33"/>
        <v>116.82242990654206</v>
      </c>
      <c r="H756" s="32">
        <f t="shared" si="32"/>
        <v>0.005051825124728216</v>
      </c>
    </row>
    <row r="757" spans="1:8" ht="12.75">
      <c r="A757" s="112"/>
      <c r="B757" s="101" t="s">
        <v>71</v>
      </c>
      <c r="C757" s="3"/>
      <c r="D757" s="3" t="s">
        <v>9</v>
      </c>
      <c r="E757" s="5">
        <f>E758+E759+E760+E761+E764</f>
        <v>71100</v>
      </c>
      <c r="F757" s="5">
        <f>F758+F759+F760+F761+F764</f>
        <v>64780</v>
      </c>
      <c r="G757" s="33">
        <f t="shared" si="33"/>
        <v>91.11111111111111</v>
      </c>
      <c r="H757" s="32">
        <f t="shared" si="32"/>
        <v>0.2181714877199292</v>
      </c>
    </row>
    <row r="758" spans="1:8" ht="12.75">
      <c r="A758" s="112"/>
      <c r="B758" s="109"/>
      <c r="C758" s="4" t="s">
        <v>109</v>
      </c>
      <c r="D758" s="4" t="s">
        <v>116</v>
      </c>
      <c r="E758" s="6">
        <v>600</v>
      </c>
      <c r="F758" s="79">
        <v>600</v>
      </c>
      <c r="G758" s="33">
        <f t="shared" si="33"/>
        <v>100</v>
      </c>
      <c r="H758" s="32">
        <f aca="true" t="shared" si="34" ref="H758:H789">(F758/$F$856)*100</f>
        <v>0.002020730049891286</v>
      </c>
    </row>
    <row r="759" spans="1:8" ht="12.75">
      <c r="A759" s="112"/>
      <c r="B759" s="109"/>
      <c r="C759" s="4" t="s">
        <v>117</v>
      </c>
      <c r="D759" s="4" t="s">
        <v>79</v>
      </c>
      <c r="E759" s="6">
        <v>500</v>
      </c>
      <c r="F759" s="79">
        <v>500</v>
      </c>
      <c r="G759" s="33">
        <f t="shared" si="33"/>
        <v>100</v>
      </c>
      <c r="H759" s="32">
        <f t="shared" si="34"/>
        <v>0.0016839417082427385</v>
      </c>
    </row>
    <row r="760" spans="1:8" ht="12.75">
      <c r="A760" s="112"/>
      <c r="B760" s="109"/>
      <c r="C760" s="4" t="s">
        <v>82</v>
      </c>
      <c r="D760" s="4" t="s">
        <v>91</v>
      </c>
      <c r="E760" s="6">
        <v>58000</v>
      </c>
      <c r="F760" s="79">
        <v>63680</v>
      </c>
      <c r="G760" s="33">
        <f t="shared" si="33"/>
        <v>109.79310344827586</v>
      </c>
      <c r="H760" s="32">
        <f t="shared" si="34"/>
        <v>0.21446681596179518</v>
      </c>
    </row>
    <row r="761" spans="1:8" ht="12.75">
      <c r="A761" s="112"/>
      <c r="B761" s="100"/>
      <c r="C761" s="97">
        <v>6050</v>
      </c>
      <c r="D761" s="24" t="s">
        <v>40</v>
      </c>
      <c r="E761" s="25">
        <f>E762+E763</f>
        <v>5000</v>
      </c>
      <c r="F761" s="25">
        <f>F762+F763</f>
        <v>0</v>
      </c>
      <c r="G761" s="33">
        <f t="shared" si="33"/>
        <v>0</v>
      </c>
      <c r="H761" s="32">
        <f t="shared" si="34"/>
        <v>0</v>
      </c>
    </row>
    <row r="762" spans="1:8" ht="12.75">
      <c r="A762" s="112"/>
      <c r="B762" s="107"/>
      <c r="C762" s="98"/>
      <c r="D762" s="4" t="s">
        <v>330</v>
      </c>
      <c r="E762" s="45">
        <v>5000</v>
      </c>
      <c r="F762" s="80"/>
      <c r="G762" s="33">
        <f t="shared" si="33"/>
        <v>0</v>
      </c>
      <c r="H762" s="32">
        <f t="shared" si="34"/>
        <v>0</v>
      </c>
    </row>
    <row r="763" spans="1:8" ht="22.5">
      <c r="A763" s="112"/>
      <c r="B763" s="107"/>
      <c r="C763" s="98"/>
      <c r="D763" s="4" t="s">
        <v>400</v>
      </c>
      <c r="E763" s="45"/>
      <c r="F763" s="79"/>
      <c r="G763" s="33"/>
      <c r="H763" s="32">
        <f t="shared" si="34"/>
        <v>0</v>
      </c>
    </row>
    <row r="764" spans="1:8" ht="22.5">
      <c r="A764" s="114"/>
      <c r="B764" s="107"/>
      <c r="C764" s="24">
        <v>6060</v>
      </c>
      <c r="D764" s="4" t="s">
        <v>59</v>
      </c>
      <c r="E764" s="25">
        <f>E765</f>
        <v>7000</v>
      </c>
      <c r="F764" s="25">
        <f>F765</f>
        <v>0</v>
      </c>
      <c r="G764" s="33">
        <f t="shared" si="33"/>
        <v>0</v>
      </c>
      <c r="H764" s="32">
        <f t="shared" si="34"/>
        <v>0</v>
      </c>
    </row>
    <row r="765" spans="1:8" ht="12.75">
      <c r="A765" s="103"/>
      <c r="B765" s="107"/>
      <c r="C765" s="24"/>
      <c r="D765" s="4" t="s">
        <v>330</v>
      </c>
      <c r="E765" s="6">
        <v>7000</v>
      </c>
      <c r="F765" s="80"/>
      <c r="G765" s="33">
        <f t="shared" si="33"/>
        <v>0</v>
      </c>
      <c r="H765" s="32">
        <f t="shared" si="34"/>
        <v>0</v>
      </c>
    </row>
    <row r="766" spans="1:8" s="13" customFormat="1" ht="21">
      <c r="A766" s="111">
        <v>921</v>
      </c>
      <c r="B766" s="3"/>
      <c r="C766" s="3"/>
      <c r="D766" s="3" t="s">
        <v>33</v>
      </c>
      <c r="E766" s="5">
        <f>E773+E790+E792</f>
        <v>889233</v>
      </c>
      <c r="F766" s="5">
        <f>F773+F790+F792</f>
        <v>1285522</v>
      </c>
      <c r="G766" s="37">
        <f t="shared" si="33"/>
        <v>144.56526017365528</v>
      </c>
      <c r="H766" s="62">
        <f t="shared" si="34"/>
        <v>4.329488225327243</v>
      </c>
    </row>
    <row r="767" spans="1:8" s="85" customFormat="1" ht="12.75">
      <c r="A767" s="112"/>
      <c r="B767" s="46"/>
      <c r="C767" s="4"/>
      <c r="D767" s="8" t="s">
        <v>251</v>
      </c>
      <c r="E767" s="6">
        <f>E774+E791+E793</f>
        <v>774833</v>
      </c>
      <c r="F767" s="6">
        <f>F774+F791+F793</f>
        <v>800000</v>
      </c>
      <c r="G767" s="33">
        <f t="shared" si="33"/>
        <v>103.24805474211863</v>
      </c>
      <c r="H767" s="32">
        <f t="shared" si="34"/>
        <v>2.6943067331883817</v>
      </c>
    </row>
    <row r="768" spans="1:8" s="85" customFormat="1" ht="12.75">
      <c r="A768" s="112"/>
      <c r="B768" s="46"/>
      <c r="C768" s="4"/>
      <c r="D768" s="8" t="s">
        <v>250</v>
      </c>
      <c r="E768" s="6">
        <f>E775</f>
        <v>3400</v>
      </c>
      <c r="F768" s="6">
        <f>F775</f>
        <v>3500</v>
      </c>
      <c r="G768" s="33">
        <f t="shared" si="33"/>
        <v>102.94117647058823</v>
      </c>
      <c r="H768" s="32">
        <f t="shared" si="34"/>
        <v>0.01178759195769917</v>
      </c>
    </row>
    <row r="769" spans="1:8" s="85" customFormat="1" ht="12.75">
      <c r="A769" s="112"/>
      <c r="B769" s="46"/>
      <c r="C769" s="4"/>
      <c r="D769" s="8" t="s">
        <v>254</v>
      </c>
      <c r="E769" s="6">
        <f>E786+E777+E782</f>
        <v>111000</v>
      </c>
      <c r="F769" s="6">
        <f>F786+F777+F782</f>
        <v>482022</v>
      </c>
      <c r="G769" s="33">
        <f t="shared" si="33"/>
        <v>434.2540540540541</v>
      </c>
      <c r="H769" s="32">
        <f t="shared" si="34"/>
        <v>1.6233939001811626</v>
      </c>
    </row>
    <row r="770" spans="1:8" s="85" customFormat="1" ht="12.75">
      <c r="A770" s="112"/>
      <c r="B770" s="46"/>
      <c r="C770" s="4"/>
      <c r="D770" s="43" t="s">
        <v>338</v>
      </c>
      <c r="E770" s="25">
        <f>SUM(E767:E769)</f>
        <v>889233</v>
      </c>
      <c r="F770" s="25">
        <f>SUM(F767:F769)</f>
        <v>1285522</v>
      </c>
      <c r="G770" s="33">
        <f aca="true" t="shared" si="35" ref="G770:G811">(F770/E770)*100</f>
        <v>144.56526017365528</v>
      </c>
      <c r="H770" s="32">
        <f t="shared" si="34"/>
        <v>4.329488225327243</v>
      </c>
    </row>
    <row r="771" spans="1:8" s="85" customFormat="1" ht="12.75">
      <c r="A771" s="112"/>
      <c r="B771" s="46"/>
      <c r="C771" s="4"/>
      <c r="D771" s="8" t="s">
        <v>275</v>
      </c>
      <c r="E771" s="6">
        <f>E774+E791+E793</f>
        <v>774833</v>
      </c>
      <c r="F771" s="6">
        <f>F774+F791+F793</f>
        <v>800000</v>
      </c>
      <c r="G771" s="33">
        <f t="shared" si="35"/>
        <v>103.24805474211863</v>
      </c>
      <c r="H771" s="32">
        <f t="shared" si="34"/>
        <v>2.6943067331883817</v>
      </c>
    </row>
    <row r="772" spans="1:8" s="85" customFormat="1" ht="6" customHeight="1">
      <c r="A772" s="112"/>
      <c r="B772" s="46"/>
      <c r="C772" s="4"/>
      <c r="D772" s="8"/>
      <c r="E772" s="6"/>
      <c r="F772" s="55"/>
      <c r="G772" s="33"/>
      <c r="H772" s="32">
        <f t="shared" si="34"/>
        <v>0</v>
      </c>
    </row>
    <row r="773" spans="1:8" ht="24.75" customHeight="1">
      <c r="A773" s="112"/>
      <c r="B773" s="101" t="s">
        <v>72</v>
      </c>
      <c r="C773" s="3"/>
      <c r="D773" s="3" t="s">
        <v>73</v>
      </c>
      <c r="E773" s="5">
        <f>E774+E786+E775+E777+E782</f>
        <v>664282</v>
      </c>
      <c r="F773" s="5">
        <f>F774+F786+F775+F777+F782</f>
        <v>1059522</v>
      </c>
      <c r="G773" s="37">
        <f t="shared" si="35"/>
        <v>159.49882730527096</v>
      </c>
      <c r="H773" s="62">
        <f t="shared" si="34"/>
        <v>3.5683465732015254</v>
      </c>
    </row>
    <row r="774" spans="1:8" ht="22.5">
      <c r="A774" s="112"/>
      <c r="B774" s="109"/>
      <c r="C774" s="4" t="s">
        <v>225</v>
      </c>
      <c r="D774" s="4" t="s">
        <v>226</v>
      </c>
      <c r="E774" s="6">
        <v>549882</v>
      </c>
      <c r="F774" s="79">
        <v>574000</v>
      </c>
      <c r="G774" s="33">
        <f t="shared" si="35"/>
        <v>104.38603191230118</v>
      </c>
      <c r="H774" s="32">
        <f t="shared" si="34"/>
        <v>1.9331650810626637</v>
      </c>
    </row>
    <row r="775" spans="1:8" ht="12.75">
      <c r="A775" s="112"/>
      <c r="B775" s="109"/>
      <c r="C775" s="24">
        <v>6050</v>
      </c>
      <c r="D775" s="24" t="s">
        <v>74</v>
      </c>
      <c r="E775" s="25">
        <f>E776</f>
        <v>3400</v>
      </c>
      <c r="F775" s="25">
        <f>F776</f>
        <v>3500</v>
      </c>
      <c r="G775" s="33">
        <f t="shared" si="35"/>
        <v>102.94117647058823</v>
      </c>
      <c r="H775" s="32">
        <f t="shared" si="34"/>
        <v>0.01178759195769917</v>
      </c>
    </row>
    <row r="776" spans="1:8" ht="12.75">
      <c r="A776" s="112"/>
      <c r="B776" s="109"/>
      <c r="C776" s="4"/>
      <c r="D776" s="4" t="s">
        <v>331</v>
      </c>
      <c r="E776" s="6">
        <v>3400</v>
      </c>
      <c r="F776" s="79">
        <v>3500</v>
      </c>
      <c r="G776" s="33">
        <f t="shared" si="35"/>
        <v>102.94117647058823</v>
      </c>
      <c r="H776" s="32">
        <f t="shared" si="34"/>
        <v>0.01178759195769917</v>
      </c>
    </row>
    <row r="777" spans="1:8" ht="12.75">
      <c r="A777" s="112"/>
      <c r="B777" s="109"/>
      <c r="C777" s="24">
        <v>6220</v>
      </c>
      <c r="D777" s="24" t="s">
        <v>40</v>
      </c>
      <c r="E777" s="25">
        <f>E778+E779+E780+E781</f>
        <v>111000</v>
      </c>
      <c r="F777" s="25">
        <f>F778+F779+F780+F781</f>
        <v>65000</v>
      </c>
      <c r="G777" s="33">
        <f t="shared" si="35"/>
        <v>58.55855855855856</v>
      </c>
      <c r="H777" s="32">
        <f t="shared" si="34"/>
        <v>0.218912422071556</v>
      </c>
    </row>
    <row r="778" spans="1:8" ht="56.25">
      <c r="A778" s="112"/>
      <c r="B778" s="109"/>
      <c r="C778" s="4"/>
      <c r="D778" s="22" t="s">
        <v>334</v>
      </c>
      <c r="E778" s="6">
        <v>84000</v>
      </c>
      <c r="F778" s="79"/>
      <c r="G778" s="33">
        <f t="shared" si="35"/>
        <v>0</v>
      </c>
      <c r="H778" s="32">
        <f t="shared" si="34"/>
        <v>0</v>
      </c>
    </row>
    <row r="779" spans="1:8" ht="12.75">
      <c r="A779" s="112"/>
      <c r="B779" s="109"/>
      <c r="C779" s="4"/>
      <c r="D779" s="4" t="s">
        <v>393</v>
      </c>
      <c r="E779" s="6">
        <v>27000</v>
      </c>
      <c r="F779" s="79"/>
      <c r="G779" s="33">
        <f t="shared" si="35"/>
        <v>0</v>
      </c>
      <c r="H779" s="32">
        <f t="shared" si="34"/>
        <v>0</v>
      </c>
    </row>
    <row r="780" spans="1:8" ht="22.5">
      <c r="A780" s="112"/>
      <c r="B780" s="109"/>
      <c r="C780" s="4"/>
      <c r="D780" s="4" t="s">
        <v>397</v>
      </c>
      <c r="E780" s="6"/>
      <c r="F780" s="79">
        <v>55000</v>
      </c>
      <c r="G780" s="33"/>
      <c r="H780" s="32">
        <f t="shared" si="34"/>
        <v>0.18523358790670122</v>
      </c>
    </row>
    <row r="781" spans="1:8" ht="12.75">
      <c r="A781" s="112"/>
      <c r="B781" s="109"/>
      <c r="C781" s="4"/>
      <c r="D781" s="4" t="s">
        <v>398</v>
      </c>
      <c r="E781" s="6"/>
      <c r="F781" s="79">
        <v>10000</v>
      </c>
      <c r="G781" s="33"/>
      <c r="H781" s="32">
        <f t="shared" si="34"/>
        <v>0.033678834164854766</v>
      </c>
    </row>
    <row r="782" spans="1:8" s="85" customFormat="1" ht="12.75">
      <c r="A782" s="112"/>
      <c r="B782" s="109"/>
      <c r="C782" s="4">
        <v>6228</v>
      </c>
      <c r="D782" s="22" t="s">
        <v>40</v>
      </c>
      <c r="E782" s="6">
        <f>E783+E784+E785</f>
        <v>0</v>
      </c>
      <c r="F782" s="6">
        <f>F783+F784+F785</f>
        <v>256366</v>
      </c>
      <c r="G782" s="33"/>
      <c r="H782" s="32">
        <f t="shared" si="34"/>
        <v>0.8634107999507158</v>
      </c>
    </row>
    <row r="783" spans="1:8" s="85" customFormat="1" ht="12.75">
      <c r="A783" s="112"/>
      <c r="B783" s="109"/>
      <c r="C783" s="4"/>
      <c r="D783" s="22" t="s">
        <v>394</v>
      </c>
      <c r="E783" s="6"/>
      <c r="F783" s="79">
        <v>40705</v>
      </c>
      <c r="G783" s="33"/>
      <c r="H783" s="32">
        <f t="shared" si="34"/>
        <v>0.13708969446804134</v>
      </c>
    </row>
    <row r="784" spans="1:8" s="85" customFormat="1" ht="12.75">
      <c r="A784" s="112"/>
      <c r="B784" s="109"/>
      <c r="C784" s="4"/>
      <c r="D784" s="22" t="s">
        <v>395</v>
      </c>
      <c r="E784" s="6"/>
      <c r="F784" s="79">
        <v>51144</v>
      </c>
      <c r="G784" s="33"/>
      <c r="H784" s="32">
        <f t="shared" si="34"/>
        <v>0.17224702945273324</v>
      </c>
    </row>
    <row r="785" spans="1:8" s="85" customFormat="1" ht="12.75">
      <c r="A785" s="112"/>
      <c r="B785" s="109"/>
      <c r="C785" s="4"/>
      <c r="D785" s="22" t="s">
        <v>396</v>
      </c>
      <c r="E785" s="6"/>
      <c r="F785" s="79">
        <v>164517</v>
      </c>
      <c r="G785" s="33"/>
      <c r="H785" s="32">
        <f t="shared" si="34"/>
        <v>0.5540740760299412</v>
      </c>
    </row>
    <row r="786" spans="1:8" s="85" customFormat="1" ht="12.75">
      <c r="A786" s="112"/>
      <c r="B786" s="109"/>
      <c r="C786" s="22">
        <v>6229</v>
      </c>
      <c r="D786" s="22" t="s">
        <v>40</v>
      </c>
      <c r="E786" s="45">
        <f>E787+E788+E789</f>
        <v>0</v>
      </c>
      <c r="F786" s="45">
        <f>F787+F788+F789</f>
        <v>160656</v>
      </c>
      <c r="G786" s="33"/>
      <c r="H786" s="32">
        <f t="shared" si="34"/>
        <v>0.5410706781588908</v>
      </c>
    </row>
    <row r="787" spans="1:8" ht="12.75">
      <c r="A787" s="112"/>
      <c r="B787" s="107"/>
      <c r="C787" s="4"/>
      <c r="D787" s="22" t="s">
        <v>394</v>
      </c>
      <c r="E787" s="6"/>
      <c r="F787" s="79">
        <v>25509</v>
      </c>
      <c r="G787" s="33"/>
      <c r="H787" s="32">
        <f t="shared" si="34"/>
        <v>0.08591133807112804</v>
      </c>
    </row>
    <row r="788" spans="1:8" ht="12.75">
      <c r="A788" s="112"/>
      <c r="B788" s="107"/>
      <c r="C788" s="4"/>
      <c r="D788" s="22" t="s">
        <v>396</v>
      </c>
      <c r="E788" s="6"/>
      <c r="F788" s="79">
        <v>103097</v>
      </c>
      <c r="G788" s="33"/>
      <c r="H788" s="32">
        <f t="shared" si="34"/>
        <v>0.3472186765894032</v>
      </c>
    </row>
    <row r="789" spans="1:8" ht="12.75">
      <c r="A789" s="112"/>
      <c r="B789" s="108"/>
      <c r="C789" s="4"/>
      <c r="D789" s="22" t="s">
        <v>395</v>
      </c>
      <c r="E789" s="6"/>
      <c r="F789" s="79">
        <v>32050</v>
      </c>
      <c r="G789" s="33"/>
      <c r="H789" s="32">
        <f t="shared" si="34"/>
        <v>0.10794066349835954</v>
      </c>
    </row>
    <row r="790" spans="1:8" ht="12.75">
      <c r="A790" s="112"/>
      <c r="B790" s="101" t="s">
        <v>227</v>
      </c>
      <c r="C790" s="4"/>
      <c r="D790" s="3" t="s">
        <v>228</v>
      </c>
      <c r="E790" s="5">
        <f>E791</f>
        <v>204951</v>
      </c>
      <c r="F790" s="5">
        <f>F791</f>
        <v>206000</v>
      </c>
      <c r="G790" s="33">
        <f t="shared" si="35"/>
        <v>100.5118296568448</v>
      </c>
      <c r="H790" s="32">
        <f aca="true" t="shared" si="36" ref="H790:H821">(F790/$F$856)*100</f>
        <v>0.6937839837960083</v>
      </c>
    </row>
    <row r="791" spans="1:8" ht="22.5">
      <c r="A791" s="112"/>
      <c r="B791" s="109"/>
      <c r="C791" s="4" t="s">
        <v>225</v>
      </c>
      <c r="D791" s="4" t="s">
        <v>226</v>
      </c>
      <c r="E791" s="6">
        <v>204951</v>
      </c>
      <c r="F791" s="79">
        <v>206000</v>
      </c>
      <c r="G791" s="33">
        <f t="shared" si="35"/>
        <v>100.5118296568448</v>
      </c>
      <c r="H791" s="32">
        <f t="shared" si="36"/>
        <v>0.6937839837960083</v>
      </c>
    </row>
    <row r="792" spans="1:8" ht="12.75">
      <c r="A792" s="112"/>
      <c r="B792" s="101" t="s">
        <v>229</v>
      </c>
      <c r="C792" s="4"/>
      <c r="D792" s="3" t="s">
        <v>34</v>
      </c>
      <c r="E792" s="5">
        <f>E793</f>
        <v>20000</v>
      </c>
      <c r="F792" s="5">
        <f>F793</f>
        <v>20000</v>
      </c>
      <c r="G792" s="33">
        <f t="shared" si="35"/>
        <v>100</v>
      </c>
      <c r="H792" s="32">
        <f t="shared" si="36"/>
        <v>0.06735766832970953</v>
      </c>
    </row>
    <row r="793" spans="1:8" ht="47.25" customHeight="1">
      <c r="A793" s="112"/>
      <c r="B793" s="102"/>
      <c r="C793" s="4">
        <v>2720</v>
      </c>
      <c r="D793" s="4" t="s">
        <v>230</v>
      </c>
      <c r="E793" s="6">
        <v>20000</v>
      </c>
      <c r="F793" s="79">
        <v>20000</v>
      </c>
      <c r="G793" s="33">
        <f t="shared" si="35"/>
        <v>100</v>
      </c>
      <c r="H793" s="32">
        <f t="shared" si="36"/>
        <v>0.06735766832970953</v>
      </c>
    </row>
    <row r="794" spans="1:8" ht="12.75">
      <c r="A794" s="111">
        <v>926</v>
      </c>
      <c r="B794" s="3"/>
      <c r="C794" s="4"/>
      <c r="D794" s="3" t="s">
        <v>239</v>
      </c>
      <c r="E794" s="5">
        <f>E831+E836+E799</f>
        <v>689784.74</v>
      </c>
      <c r="F794" s="5">
        <f>F831+F836+F799</f>
        <v>1580704.55</v>
      </c>
      <c r="G794" s="37">
        <f t="shared" si="35"/>
        <v>229.15910694110164</v>
      </c>
      <c r="H794" s="62">
        <f t="shared" si="36"/>
        <v>5.323628640308138</v>
      </c>
    </row>
    <row r="795" spans="1:8" ht="12.75">
      <c r="A795" s="112"/>
      <c r="B795" s="3"/>
      <c r="C795" s="4"/>
      <c r="D795" s="8" t="s">
        <v>251</v>
      </c>
      <c r="E795" s="6">
        <f>E794-E796</f>
        <v>657044.74</v>
      </c>
      <c r="F795" s="6">
        <f>F794-F796</f>
        <v>893879</v>
      </c>
      <c r="G795" s="33">
        <f t="shared" si="35"/>
        <v>136.0453779753263</v>
      </c>
      <c r="H795" s="32">
        <f t="shared" si="36"/>
        <v>3.0104802604446217</v>
      </c>
    </row>
    <row r="796" spans="1:8" ht="12.75">
      <c r="A796" s="112"/>
      <c r="B796" s="3"/>
      <c r="C796" s="4"/>
      <c r="D796" s="8" t="s">
        <v>250</v>
      </c>
      <c r="E796" s="6">
        <f>E821+E826+E851+E853</f>
        <v>32740</v>
      </c>
      <c r="F796" s="6">
        <f>F821+F826+F851+F853</f>
        <v>686825.55</v>
      </c>
      <c r="G796" s="33">
        <f t="shared" si="35"/>
        <v>2097.8178069639584</v>
      </c>
      <c r="H796" s="32">
        <f t="shared" si="36"/>
        <v>2.313148379863517</v>
      </c>
    </row>
    <row r="797" spans="1:8" ht="12.75">
      <c r="A797" s="112"/>
      <c r="B797" s="3"/>
      <c r="C797" s="4"/>
      <c r="D797" s="23" t="s">
        <v>339</v>
      </c>
      <c r="E797" s="26">
        <f>SUM(E795:E796)</f>
        <v>689784.74</v>
      </c>
      <c r="F797" s="26">
        <f>SUM(F795:F796)</f>
        <v>1580704.55</v>
      </c>
      <c r="G797" s="33">
        <f t="shared" si="35"/>
        <v>229.15910694110164</v>
      </c>
      <c r="H797" s="32">
        <f t="shared" si="36"/>
        <v>5.323628640308138</v>
      </c>
    </row>
    <row r="798" spans="1:8" ht="12.75">
      <c r="A798" s="112"/>
      <c r="B798" s="3"/>
      <c r="C798" s="4"/>
      <c r="D798" s="8" t="s">
        <v>274</v>
      </c>
      <c r="E798" s="6">
        <f>E832</f>
        <v>40000</v>
      </c>
      <c r="F798" s="6">
        <f>F832</f>
        <v>40000</v>
      </c>
      <c r="G798" s="33">
        <f t="shared" si="35"/>
        <v>100</v>
      </c>
      <c r="H798" s="32">
        <f t="shared" si="36"/>
        <v>0.13471533665941907</v>
      </c>
    </row>
    <row r="799" spans="1:8" ht="12.75">
      <c r="A799" s="112"/>
      <c r="B799" s="101">
        <v>92601</v>
      </c>
      <c r="C799" s="24"/>
      <c r="D799" s="43"/>
      <c r="E799" s="25">
        <f>E800+E801+E803+E804+E805+E806+E807+E808+E809+E810+E811+E812+E813+E814+E815+E816+E819+E820+E802+E826+E821+E818+E817</f>
        <v>509549.3300000001</v>
      </c>
      <c r="F799" s="25">
        <f>F800+F801+F803+F804+F805+F806+F807+F808+F809+F810+F811+F812+F813+F814+F815+F816+F819+F820+F802+F826+F821+F818+F817</f>
        <v>1236542.55</v>
      </c>
      <c r="G799" s="33">
        <f t="shared" si="35"/>
        <v>242.67376624751913</v>
      </c>
      <c r="H799" s="32">
        <f t="shared" si="36"/>
        <v>4.164531147923664</v>
      </c>
    </row>
    <row r="800" spans="1:8" ht="22.5">
      <c r="A800" s="112"/>
      <c r="B800" s="109"/>
      <c r="C800" s="4">
        <v>3020</v>
      </c>
      <c r="D800" s="4" t="s">
        <v>172</v>
      </c>
      <c r="E800" s="6">
        <v>2400</v>
      </c>
      <c r="F800" s="55">
        <v>3225</v>
      </c>
      <c r="G800" s="33">
        <f t="shared" si="35"/>
        <v>134.375</v>
      </c>
      <c r="H800" s="32">
        <f t="shared" si="36"/>
        <v>0.010861424018165663</v>
      </c>
    </row>
    <row r="801" spans="1:8" ht="12.75">
      <c r="A801" s="112"/>
      <c r="B801" s="109"/>
      <c r="C801" s="4">
        <v>4010</v>
      </c>
      <c r="D801" s="4" t="s">
        <v>103</v>
      </c>
      <c r="E801" s="6">
        <v>232818</v>
      </c>
      <c r="F801" s="55">
        <v>235682</v>
      </c>
      <c r="G801" s="33">
        <f t="shared" si="35"/>
        <v>101.23014543549039</v>
      </c>
      <c r="H801" s="32">
        <f t="shared" si="36"/>
        <v>0.7937494993641301</v>
      </c>
    </row>
    <row r="802" spans="1:8" ht="12.75">
      <c r="A802" s="112"/>
      <c r="B802" s="109"/>
      <c r="C802" s="4">
        <v>4040</v>
      </c>
      <c r="D802" s="4" t="s">
        <v>173</v>
      </c>
      <c r="E802" s="6">
        <v>17936.37</v>
      </c>
      <c r="F802" s="55">
        <v>17928</v>
      </c>
      <c r="G802" s="33">
        <f t="shared" si="35"/>
        <v>99.95333503936415</v>
      </c>
      <c r="H802" s="32">
        <f t="shared" si="36"/>
        <v>0.06037941389075163</v>
      </c>
    </row>
    <row r="803" spans="1:8" ht="12.75">
      <c r="A803" s="112"/>
      <c r="B803" s="109"/>
      <c r="C803" s="4">
        <v>4110</v>
      </c>
      <c r="D803" s="4" t="s">
        <v>88</v>
      </c>
      <c r="E803" s="6">
        <v>38020</v>
      </c>
      <c r="F803" s="55">
        <v>42208</v>
      </c>
      <c r="G803" s="33">
        <f t="shared" si="35"/>
        <v>111.01525512887953</v>
      </c>
      <c r="H803" s="32">
        <f t="shared" si="36"/>
        <v>0.14215162324301903</v>
      </c>
    </row>
    <row r="804" spans="1:8" ht="12.75">
      <c r="A804" s="112"/>
      <c r="B804" s="109"/>
      <c r="C804" s="4">
        <v>4120</v>
      </c>
      <c r="D804" s="4" t="s">
        <v>114</v>
      </c>
      <c r="E804" s="6">
        <v>5640</v>
      </c>
      <c r="F804" s="55">
        <v>6579</v>
      </c>
      <c r="G804" s="33">
        <f t="shared" si="35"/>
        <v>116.64893617021276</v>
      </c>
      <c r="H804" s="32">
        <f t="shared" si="36"/>
        <v>0.022157304997057953</v>
      </c>
    </row>
    <row r="805" spans="1:8" ht="12.75">
      <c r="A805" s="112"/>
      <c r="B805" s="109"/>
      <c r="C805" s="4">
        <v>4170</v>
      </c>
      <c r="D805" s="4" t="s">
        <v>90</v>
      </c>
      <c r="E805" s="6">
        <v>2970</v>
      </c>
      <c r="F805" s="55">
        <v>5000</v>
      </c>
      <c r="G805" s="33">
        <f t="shared" si="35"/>
        <v>168.35016835016836</v>
      </c>
      <c r="H805" s="32">
        <f t="shared" si="36"/>
        <v>0.016839417082427383</v>
      </c>
    </row>
    <row r="806" spans="1:8" ht="12.75">
      <c r="A806" s="112"/>
      <c r="B806" s="109"/>
      <c r="C806" s="4">
        <v>4210</v>
      </c>
      <c r="D806" s="4" t="s">
        <v>78</v>
      </c>
      <c r="E806" s="6">
        <v>91839.41</v>
      </c>
      <c r="F806" s="55">
        <v>110000</v>
      </c>
      <c r="G806" s="33">
        <f t="shared" si="35"/>
        <v>119.77428861966774</v>
      </c>
      <c r="H806" s="32">
        <f t="shared" si="36"/>
        <v>0.37046717581340244</v>
      </c>
    </row>
    <row r="807" spans="1:8" ht="12.75">
      <c r="A807" s="112"/>
      <c r="B807" s="109"/>
      <c r="C807" s="4">
        <v>4260</v>
      </c>
      <c r="D807" s="4" t="s">
        <v>79</v>
      </c>
      <c r="E807" s="6">
        <v>76869.46</v>
      </c>
      <c r="F807" s="55">
        <v>79800</v>
      </c>
      <c r="G807" s="33">
        <f t="shared" si="35"/>
        <v>103.81235929067279</v>
      </c>
      <c r="H807" s="32">
        <f t="shared" si="36"/>
        <v>0.26875709663554104</v>
      </c>
    </row>
    <row r="808" spans="1:8" ht="12.75">
      <c r="A808" s="112"/>
      <c r="B808" s="109"/>
      <c r="C808" s="4">
        <v>4270</v>
      </c>
      <c r="D808" s="4" t="s">
        <v>81</v>
      </c>
      <c r="E808" s="6">
        <v>1000</v>
      </c>
      <c r="F808" s="55">
        <v>7000</v>
      </c>
      <c r="G808" s="33">
        <f t="shared" si="35"/>
        <v>700</v>
      </c>
      <c r="H808" s="32">
        <f t="shared" si="36"/>
        <v>0.02357518391539834</v>
      </c>
    </row>
    <row r="809" spans="1:8" ht="12.75">
      <c r="A809" s="112"/>
      <c r="B809" s="109"/>
      <c r="C809" s="4">
        <v>4280</v>
      </c>
      <c r="D809" s="4" t="s">
        <v>99</v>
      </c>
      <c r="E809" s="6">
        <v>630</v>
      </c>
      <c r="F809" s="55">
        <v>480</v>
      </c>
      <c r="G809" s="33">
        <f t="shared" si="35"/>
        <v>76.19047619047619</v>
      </c>
      <c r="H809" s="32">
        <f t="shared" si="36"/>
        <v>0.001616584039913029</v>
      </c>
    </row>
    <row r="810" spans="1:8" ht="12.75">
      <c r="A810" s="112"/>
      <c r="B810" s="109"/>
      <c r="C810" s="4">
        <v>4300</v>
      </c>
      <c r="D810" s="4" t="s">
        <v>91</v>
      </c>
      <c r="E810" s="6">
        <v>19134.19</v>
      </c>
      <c r="F810" s="55">
        <v>22000</v>
      </c>
      <c r="G810" s="33">
        <f t="shared" si="35"/>
        <v>114.97743045302676</v>
      </c>
      <c r="H810" s="32">
        <f t="shared" si="36"/>
        <v>0.0740934351626805</v>
      </c>
    </row>
    <row r="811" spans="1:8" ht="12.75">
      <c r="A811" s="112"/>
      <c r="B811" s="109"/>
      <c r="C811" s="4">
        <v>4350</v>
      </c>
      <c r="D811" s="4" t="s">
        <v>271</v>
      </c>
      <c r="E811" s="6">
        <v>588</v>
      </c>
      <c r="F811" s="55">
        <v>700</v>
      </c>
      <c r="G811" s="33">
        <f t="shared" si="35"/>
        <v>119.04761904761905</v>
      </c>
      <c r="H811" s="32">
        <f t="shared" si="36"/>
        <v>0.002357518391539834</v>
      </c>
    </row>
    <row r="812" spans="1:8" ht="22.5">
      <c r="A812" s="112"/>
      <c r="B812" s="109"/>
      <c r="C812" s="4">
        <v>4360</v>
      </c>
      <c r="D812" s="4" t="s">
        <v>183</v>
      </c>
      <c r="E812" s="6">
        <v>1200</v>
      </c>
      <c r="F812" s="55">
        <v>1250</v>
      </c>
      <c r="G812" s="33">
        <f aca="true" t="shared" si="37" ref="G812:G865">(F812/E812)*100</f>
        <v>104.16666666666667</v>
      </c>
      <c r="H812" s="32">
        <f t="shared" si="36"/>
        <v>0.004209854270606846</v>
      </c>
    </row>
    <row r="813" spans="1:8" ht="22.5">
      <c r="A813" s="112"/>
      <c r="B813" s="109"/>
      <c r="C813" s="4">
        <v>4370</v>
      </c>
      <c r="D813" s="4" t="s">
        <v>161</v>
      </c>
      <c r="E813" s="6">
        <v>1392</v>
      </c>
      <c r="F813" s="55">
        <v>1750</v>
      </c>
      <c r="G813" s="33">
        <f t="shared" si="37"/>
        <v>125.7183908045977</v>
      </c>
      <c r="H813" s="32">
        <f t="shared" si="36"/>
        <v>0.005893795978849585</v>
      </c>
    </row>
    <row r="814" spans="1:8" ht="12.75">
      <c r="A814" s="112"/>
      <c r="B814" s="109"/>
      <c r="C814" s="4">
        <v>4410</v>
      </c>
      <c r="D814" s="4" t="s">
        <v>180</v>
      </c>
      <c r="E814" s="6">
        <v>1000</v>
      </c>
      <c r="F814" s="55">
        <v>2000</v>
      </c>
      <c r="G814" s="33">
        <f t="shared" si="37"/>
        <v>200</v>
      </c>
      <c r="H814" s="32">
        <f t="shared" si="36"/>
        <v>0.006735766832970954</v>
      </c>
    </row>
    <row r="815" spans="1:8" ht="12.75">
      <c r="A815" s="112"/>
      <c r="B815" s="109"/>
      <c r="C815" s="4">
        <v>4430</v>
      </c>
      <c r="D815" s="4" t="s">
        <v>92</v>
      </c>
      <c r="E815" s="6">
        <v>3165.5</v>
      </c>
      <c r="F815" s="55">
        <v>3500</v>
      </c>
      <c r="G815" s="33">
        <f t="shared" si="37"/>
        <v>110.5670510187964</v>
      </c>
      <c r="H815" s="32">
        <f t="shared" si="36"/>
        <v>0.01178759195769917</v>
      </c>
    </row>
    <row r="816" spans="1:8" ht="12.75">
      <c r="A816" s="112"/>
      <c r="B816" s="109"/>
      <c r="C816" s="4">
        <v>4440</v>
      </c>
      <c r="D816" s="4" t="s">
        <v>176</v>
      </c>
      <c r="E816" s="6">
        <v>10998.83</v>
      </c>
      <c r="F816" s="55">
        <v>10815</v>
      </c>
      <c r="G816" s="33">
        <f t="shared" si="37"/>
        <v>98.32864040993451</v>
      </c>
      <c r="H816" s="32">
        <f t="shared" si="36"/>
        <v>0.03642365914929043</v>
      </c>
    </row>
    <row r="817" spans="1:8" ht="12.75">
      <c r="A817" s="112"/>
      <c r="B817" s="109"/>
      <c r="C817" s="4">
        <v>4480</v>
      </c>
      <c r="D817" s="4" t="s">
        <v>402</v>
      </c>
      <c r="E817" s="6"/>
      <c r="F817" s="55">
        <v>1500</v>
      </c>
      <c r="G817" s="33"/>
      <c r="H817" s="32">
        <f t="shared" si="36"/>
        <v>0.005051825124728216</v>
      </c>
    </row>
    <row r="818" spans="1:8" ht="22.5">
      <c r="A818" s="112"/>
      <c r="B818" s="109"/>
      <c r="C818" s="4">
        <v>4700</v>
      </c>
      <c r="D818" s="4" t="s">
        <v>149</v>
      </c>
      <c r="E818" s="6">
        <v>150</v>
      </c>
      <c r="F818" s="55">
        <v>300</v>
      </c>
      <c r="G818" s="33">
        <f t="shared" si="37"/>
        <v>200</v>
      </c>
      <c r="H818" s="32">
        <f t="shared" si="36"/>
        <v>0.001010365024945643</v>
      </c>
    </row>
    <row r="819" spans="1:8" ht="22.5">
      <c r="A819" s="112"/>
      <c r="B819" s="109"/>
      <c r="C819" s="4">
        <v>4740</v>
      </c>
      <c r="D819" s="4" t="s">
        <v>150</v>
      </c>
      <c r="E819" s="6">
        <v>298.31</v>
      </c>
      <c r="F819" s="55"/>
      <c r="G819" s="33">
        <f t="shared" si="37"/>
        <v>0</v>
      </c>
      <c r="H819" s="32">
        <f t="shared" si="36"/>
        <v>0</v>
      </c>
    </row>
    <row r="820" spans="1:8" ht="22.5">
      <c r="A820" s="112"/>
      <c r="B820" s="109"/>
      <c r="C820" s="4">
        <v>4750</v>
      </c>
      <c r="D820" s="4" t="s">
        <v>151</v>
      </c>
      <c r="E820" s="6">
        <v>1499.26</v>
      </c>
      <c r="F820" s="55"/>
      <c r="G820" s="33">
        <f t="shared" si="37"/>
        <v>0</v>
      </c>
      <c r="H820" s="32">
        <f t="shared" si="36"/>
        <v>0</v>
      </c>
    </row>
    <row r="821" spans="1:8" ht="12.75">
      <c r="A821" s="112"/>
      <c r="B821" s="109"/>
      <c r="C821" s="4">
        <v>6058</v>
      </c>
      <c r="D821" s="4" t="s">
        <v>77</v>
      </c>
      <c r="E821" s="6">
        <f>E822+E823+E824+E825</f>
        <v>0</v>
      </c>
      <c r="F821" s="6">
        <f>F822+F823+F824+F825</f>
        <v>375124</v>
      </c>
      <c r="G821" s="33"/>
      <c r="H821" s="32">
        <f t="shared" si="36"/>
        <v>1.263373898725698</v>
      </c>
    </row>
    <row r="822" spans="1:8" ht="12.75">
      <c r="A822" s="112"/>
      <c r="B822" s="109"/>
      <c r="C822" s="4"/>
      <c r="D822" s="8" t="s">
        <v>350</v>
      </c>
      <c r="E822" s="6"/>
      <c r="F822" s="55">
        <v>11643</v>
      </c>
      <c r="G822" s="33"/>
      <c r="H822" s="32">
        <f aca="true" t="shared" si="38" ref="H822:H853">(F822/$F$856)*100</f>
        <v>0.0392122666181404</v>
      </c>
    </row>
    <row r="823" spans="1:8" ht="12.75">
      <c r="A823" s="112"/>
      <c r="B823" s="109"/>
      <c r="C823" s="4"/>
      <c r="D823" s="8" t="s">
        <v>351</v>
      </c>
      <c r="E823" s="6"/>
      <c r="F823" s="55">
        <v>11912</v>
      </c>
      <c r="G823" s="33"/>
      <c r="H823" s="32">
        <f t="shared" si="38"/>
        <v>0.040118227257174996</v>
      </c>
    </row>
    <row r="824" spans="1:8" ht="12.75" customHeight="1">
      <c r="A824" s="112"/>
      <c r="B824" s="109"/>
      <c r="C824" s="4"/>
      <c r="D824" s="69" t="s">
        <v>378</v>
      </c>
      <c r="E824" s="6"/>
      <c r="F824" s="55">
        <v>32179</v>
      </c>
      <c r="G824" s="33"/>
      <c r="H824" s="32">
        <f t="shared" si="38"/>
        <v>0.10837512045908616</v>
      </c>
    </row>
    <row r="825" spans="1:8" ht="12.75" customHeight="1">
      <c r="A825" s="112"/>
      <c r="B825" s="109"/>
      <c r="C825" s="4"/>
      <c r="D825" s="69" t="s">
        <v>403</v>
      </c>
      <c r="E825" s="6"/>
      <c r="F825" s="55">
        <v>319390</v>
      </c>
      <c r="G825" s="33"/>
      <c r="H825" s="32">
        <f t="shared" si="38"/>
        <v>1.0756682843912964</v>
      </c>
    </row>
    <row r="826" spans="1:8" ht="12.75">
      <c r="A826" s="112"/>
      <c r="B826" s="109"/>
      <c r="C826" s="4">
        <v>6059</v>
      </c>
      <c r="D826" s="4" t="s">
        <v>77</v>
      </c>
      <c r="E826" s="6">
        <f>E827+E828+E829+E830</f>
        <v>0</v>
      </c>
      <c r="F826" s="6">
        <f>F827+F828+F829+F830</f>
        <v>309701.55</v>
      </c>
      <c r="G826" s="33"/>
      <c r="H826" s="32">
        <f t="shared" si="38"/>
        <v>1.0430387143048476</v>
      </c>
    </row>
    <row r="827" spans="1:8" ht="12.75">
      <c r="A827" s="112"/>
      <c r="B827" s="109"/>
      <c r="C827" s="4"/>
      <c r="D827" s="8" t="s">
        <v>350</v>
      </c>
      <c r="E827" s="6"/>
      <c r="F827" s="55">
        <v>26718</v>
      </c>
      <c r="G827" s="33"/>
      <c r="H827" s="32">
        <f t="shared" si="38"/>
        <v>0.08998310912165898</v>
      </c>
    </row>
    <row r="828" spans="1:8" ht="12.75">
      <c r="A828" s="112"/>
      <c r="B828" s="109"/>
      <c r="C828" s="4"/>
      <c r="D828" s="8" t="s">
        <v>351</v>
      </c>
      <c r="E828" s="6"/>
      <c r="F828" s="55">
        <v>62666</v>
      </c>
      <c r="G828" s="33"/>
      <c r="H828" s="32">
        <f t="shared" si="38"/>
        <v>0.21105178217747889</v>
      </c>
    </row>
    <row r="829" spans="1:8" ht="12.75">
      <c r="A829" s="112"/>
      <c r="B829" s="109"/>
      <c r="C829" s="4"/>
      <c r="D829" s="69" t="s">
        <v>378</v>
      </c>
      <c r="E829" s="6"/>
      <c r="F829" s="55">
        <v>20166</v>
      </c>
      <c r="G829" s="33"/>
      <c r="H829" s="32">
        <f t="shared" si="38"/>
        <v>0.06791673697684612</v>
      </c>
    </row>
    <row r="830" spans="1:8" ht="12.75">
      <c r="A830" s="112"/>
      <c r="B830" s="109"/>
      <c r="C830" s="4"/>
      <c r="D830" s="69" t="s">
        <v>403</v>
      </c>
      <c r="E830" s="6"/>
      <c r="F830" s="55">
        <v>200151.55</v>
      </c>
      <c r="G830" s="33"/>
      <c r="H830" s="32">
        <f t="shared" si="38"/>
        <v>0.6740870860288637</v>
      </c>
    </row>
    <row r="831" spans="1:8" ht="12.75">
      <c r="A831" s="112"/>
      <c r="B831" s="101" t="s">
        <v>75</v>
      </c>
      <c r="C831" s="4"/>
      <c r="D831" s="3" t="s">
        <v>76</v>
      </c>
      <c r="E831" s="5">
        <f>E832+E833+E834+E835</f>
        <v>48302.24</v>
      </c>
      <c r="F831" s="5">
        <f>F832+F833+F834+F835</f>
        <v>51000</v>
      </c>
      <c r="G831" s="33">
        <f t="shared" si="37"/>
        <v>105.58516540847795</v>
      </c>
      <c r="H831" s="32">
        <f t="shared" si="38"/>
        <v>0.17176205424075933</v>
      </c>
    </row>
    <row r="832" spans="1:8" ht="44.25" customHeight="1">
      <c r="A832" s="112"/>
      <c r="B832" s="102"/>
      <c r="C832" s="4" t="s">
        <v>231</v>
      </c>
      <c r="D832" s="4" t="s">
        <v>232</v>
      </c>
      <c r="E832" s="6">
        <v>40000</v>
      </c>
      <c r="F832" s="79">
        <v>40000</v>
      </c>
      <c r="G832" s="33">
        <f t="shared" si="37"/>
        <v>100</v>
      </c>
      <c r="H832" s="32">
        <f t="shared" si="38"/>
        <v>0.13471533665941907</v>
      </c>
    </row>
    <row r="833" spans="1:8" ht="16.5" customHeight="1">
      <c r="A833" s="112"/>
      <c r="B833" s="102"/>
      <c r="C833" s="4">
        <v>4210</v>
      </c>
      <c r="D833" s="4" t="s">
        <v>78</v>
      </c>
      <c r="E833" s="6">
        <v>1653.84</v>
      </c>
      <c r="F833" s="79">
        <v>2000</v>
      </c>
      <c r="G833" s="33">
        <f t="shared" si="37"/>
        <v>120.93068253277221</v>
      </c>
      <c r="H833" s="32">
        <f t="shared" si="38"/>
        <v>0.006735766832970954</v>
      </c>
    </row>
    <row r="834" spans="1:8" ht="16.5" customHeight="1">
      <c r="A834" s="112"/>
      <c r="B834" s="102"/>
      <c r="C834" s="4">
        <v>4300</v>
      </c>
      <c r="D834" s="4" t="s">
        <v>91</v>
      </c>
      <c r="E834" s="6">
        <v>6100</v>
      </c>
      <c r="F834" s="79">
        <v>8000</v>
      </c>
      <c r="G834" s="33">
        <f t="shared" si="37"/>
        <v>131.14754098360655</v>
      </c>
      <c r="H834" s="32">
        <f t="shared" si="38"/>
        <v>0.026943067331883817</v>
      </c>
    </row>
    <row r="835" spans="1:8" ht="16.5" customHeight="1">
      <c r="A835" s="112"/>
      <c r="B835" s="102"/>
      <c r="C835" s="4">
        <v>4410</v>
      </c>
      <c r="D835" s="4" t="s">
        <v>180</v>
      </c>
      <c r="E835" s="6">
        <v>548.4</v>
      </c>
      <c r="F835" s="79">
        <v>1000</v>
      </c>
      <c r="G835" s="33">
        <f t="shared" si="37"/>
        <v>182.34865061998542</v>
      </c>
      <c r="H835" s="32">
        <f t="shared" si="38"/>
        <v>0.003367883416485477</v>
      </c>
    </row>
    <row r="836" spans="1:8" ht="12.75">
      <c r="A836" s="112"/>
      <c r="B836" s="101" t="s">
        <v>233</v>
      </c>
      <c r="C836" s="4"/>
      <c r="D836" s="3" t="s">
        <v>9</v>
      </c>
      <c r="E836" s="5">
        <f>E837+E838+E839+E840+E841+E843+E845+E847+E848+E849+E846+E853+E851+E842+E844+E850</f>
        <v>131933.16999999998</v>
      </c>
      <c r="F836" s="5">
        <f>F837+F838+F839+F840+F841+F843+F845+F847+F848+F849+F846+F853+F851+F842+F844+F850</f>
        <v>293162</v>
      </c>
      <c r="G836" s="33">
        <f t="shared" si="37"/>
        <v>222.20492390200283</v>
      </c>
      <c r="H836" s="32">
        <f t="shared" si="38"/>
        <v>0.9873354381437154</v>
      </c>
    </row>
    <row r="837" spans="1:8" ht="12.75">
      <c r="A837" s="112"/>
      <c r="B837" s="102"/>
      <c r="C837" s="4" t="s">
        <v>100</v>
      </c>
      <c r="D837" s="4" t="s">
        <v>213</v>
      </c>
      <c r="E837" s="6">
        <v>1199.22</v>
      </c>
      <c r="F837" s="79">
        <v>2139</v>
      </c>
      <c r="G837" s="33">
        <f t="shared" si="37"/>
        <v>178.36593785960875</v>
      </c>
      <c r="H837" s="32">
        <f t="shared" si="38"/>
        <v>0.0072039026278624355</v>
      </c>
    </row>
    <row r="838" spans="1:8" ht="12.75">
      <c r="A838" s="112"/>
      <c r="B838" s="102"/>
      <c r="C838" s="4" t="s">
        <v>102</v>
      </c>
      <c r="D838" s="4" t="s">
        <v>207</v>
      </c>
      <c r="E838" s="6">
        <v>74258</v>
      </c>
      <c r="F838" s="79">
        <v>83000</v>
      </c>
      <c r="G838" s="33">
        <f t="shared" si="37"/>
        <v>111.77246895957337</v>
      </c>
      <c r="H838" s="32">
        <f t="shared" si="38"/>
        <v>0.2795343235682946</v>
      </c>
    </row>
    <row r="839" spans="1:8" ht="12.75">
      <c r="A839" s="112"/>
      <c r="B839" s="102"/>
      <c r="C839" s="4" t="s">
        <v>104</v>
      </c>
      <c r="D839" s="4" t="s">
        <v>105</v>
      </c>
      <c r="E839" s="6">
        <v>5152.95</v>
      </c>
      <c r="F839" s="79">
        <v>6300</v>
      </c>
      <c r="G839" s="33">
        <f t="shared" si="37"/>
        <v>122.26006462317702</v>
      </c>
      <c r="H839" s="32">
        <f t="shared" si="38"/>
        <v>0.021217665523858505</v>
      </c>
    </row>
    <row r="840" spans="1:8" ht="12.75">
      <c r="A840" s="112"/>
      <c r="B840" s="102"/>
      <c r="C840" s="4" t="s">
        <v>106</v>
      </c>
      <c r="D840" s="4" t="s">
        <v>208</v>
      </c>
      <c r="E840" s="6">
        <v>11798</v>
      </c>
      <c r="F840" s="79">
        <v>12700</v>
      </c>
      <c r="G840" s="33">
        <f t="shared" si="37"/>
        <v>107.6453636209527</v>
      </c>
      <c r="H840" s="32">
        <f t="shared" si="38"/>
        <v>0.04277211938936556</v>
      </c>
    </row>
    <row r="841" spans="1:8" ht="12.75">
      <c r="A841" s="112"/>
      <c r="B841" s="102"/>
      <c r="C841" s="4" t="s">
        <v>107</v>
      </c>
      <c r="D841" s="4" t="s">
        <v>114</v>
      </c>
      <c r="E841" s="6">
        <v>1865</v>
      </c>
      <c r="F841" s="79">
        <v>2273</v>
      </c>
      <c r="G841" s="33">
        <f t="shared" si="37"/>
        <v>121.87667560321715</v>
      </c>
      <c r="H841" s="32">
        <f t="shared" si="38"/>
        <v>0.007655199005671489</v>
      </c>
    </row>
    <row r="842" spans="1:8" ht="12.75">
      <c r="A842" s="112"/>
      <c r="B842" s="102"/>
      <c r="C842" s="4">
        <v>4170</v>
      </c>
      <c r="D842" s="4" t="s">
        <v>90</v>
      </c>
      <c r="E842" s="6"/>
      <c r="F842" s="79">
        <v>4000</v>
      </c>
      <c r="G842" s="33"/>
      <c r="H842" s="32">
        <f t="shared" si="38"/>
        <v>0.013471533665941908</v>
      </c>
    </row>
    <row r="843" spans="1:8" ht="12.75">
      <c r="A843" s="112"/>
      <c r="B843" s="102"/>
      <c r="C843" s="4" t="s">
        <v>109</v>
      </c>
      <c r="D843" s="4" t="s">
        <v>78</v>
      </c>
      <c r="E843" s="6">
        <v>250</v>
      </c>
      <c r="F843" s="79">
        <v>5000</v>
      </c>
      <c r="G843" s="33">
        <f t="shared" si="37"/>
        <v>2000</v>
      </c>
      <c r="H843" s="32">
        <f t="shared" si="38"/>
        <v>0.016839417082427383</v>
      </c>
    </row>
    <row r="844" spans="1:8" ht="12.75">
      <c r="A844" s="112"/>
      <c r="B844" s="102"/>
      <c r="C844" s="4">
        <v>4220</v>
      </c>
      <c r="D844" s="4" t="s">
        <v>389</v>
      </c>
      <c r="E844" s="6"/>
      <c r="F844" s="79">
        <v>165000</v>
      </c>
      <c r="G844" s="33"/>
      <c r="H844" s="32">
        <f t="shared" si="38"/>
        <v>0.5557007637201037</v>
      </c>
    </row>
    <row r="845" spans="1:8" ht="12.75">
      <c r="A845" s="112"/>
      <c r="B845" s="102"/>
      <c r="C845" s="4">
        <v>4270</v>
      </c>
      <c r="D845" s="4" t="s">
        <v>81</v>
      </c>
      <c r="E845" s="6"/>
      <c r="F845" s="79">
        <v>2000</v>
      </c>
      <c r="G845" s="33"/>
      <c r="H845" s="32">
        <f t="shared" si="38"/>
        <v>0.006735766832970954</v>
      </c>
    </row>
    <row r="846" spans="1:8" ht="12.75">
      <c r="A846" s="112"/>
      <c r="B846" s="102"/>
      <c r="C846" s="4">
        <v>4280</v>
      </c>
      <c r="D846" s="4" t="s">
        <v>99</v>
      </c>
      <c r="E846" s="6">
        <v>240</v>
      </c>
      <c r="F846" s="79"/>
      <c r="G846" s="33">
        <f t="shared" si="37"/>
        <v>0</v>
      </c>
      <c r="H846" s="32">
        <f t="shared" si="38"/>
        <v>0</v>
      </c>
    </row>
    <row r="847" spans="1:8" ht="12.75">
      <c r="A847" s="112"/>
      <c r="B847" s="102"/>
      <c r="C847" s="4" t="s">
        <v>82</v>
      </c>
      <c r="D847" s="4" t="s">
        <v>91</v>
      </c>
      <c r="E847" s="6"/>
      <c r="F847" s="79">
        <v>2500</v>
      </c>
      <c r="G847" s="33"/>
      <c r="H847" s="32">
        <f t="shared" si="38"/>
        <v>0.008419708541213692</v>
      </c>
    </row>
    <row r="848" spans="1:8" ht="12.75">
      <c r="A848" s="112"/>
      <c r="B848" s="102"/>
      <c r="C848" s="4" t="s">
        <v>133</v>
      </c>
      <c r="D848" s="4" t="s">
        <v>134</v>
      </c>
      <c r="E848" s="6"/>
      <c r="F848" s="79">
        <v>1000</v>
      </c>
      <c r="G848" s="33"/>
      <c r="H848" s="32">
        <f t="shared" si="38"/>
        <v>0.003367883416485477</v>
      </c>
    </row>
    <row r="849" spans="1:8" ht="12.75">
      <c r="A849" s="112"/>
      <c r="B849" s="102"/>
      <c r="C849" s="4" t="s">
        <v>127</v>
      </c>
      <c r="D849" s="4" t="s">
        <v>198</v>
      </c>
      <c r="E849" s="6">
        <v>4280</v>
      </c>
      <c r="F849" s="79">
        <v>5250</v>
      </c>
      <c r="G849" s="33">
        <f t="shared" si="37"/>
        <v>122.66355140186916</v>
      </c>
      <c r="H849" s="32">
        <f t="shared" si="38"/>
        <v>0.017681387936548755</v>
      </c>
    </row>
    <row r="850" spans="1:8" ht="22.5">
      <c r="A850" s="112"/>
      <c r="B850" s="102"/>
      <c r="C850" s="46">
        <v>4700</v>
      </c>
      <c r="D850" s="4" t="s">
        <v>149</v>
      </c>
      <c r="E850" s="6">
        <v>150</v>
      </c>
      <c r="F850" s="79"/>
      <c r="G850" s="33">
        <f t="shared" si="37"/>
        <v>0</v>
      </c>
      <c r="H850" s="32">
        <f t="shared" si="38"/>
        <v>0</v>
      </c>
    </row>
    <row r="851" spans="1:8" ht="12.75">
      <c r="A851" s="112"/>
      <c r="B851" s="102"/>
      <c r="C851" s="99">
        <v>6058</v>
      </c>
      <c r="D851" s="22" t="s">
        <v>77</v>
      </c>
      <c r="E851" s="6">
        <f>E852</f>
        <v>18898</v>
      </c>
      <c r="F851" s="55"/>
      <c r="G851" s="33">
        <f t="shared" si="37"/>
        <v>0</v>
      </c>
      <c r="H851" s="32">
        <f t="shared" si="38"/>
        <v>0</v>
      </c>
    </row>
    <row r="852" spans="1:8" ht="22.5">
      <c r="A852" s="112"/>
      <c r="B852" s="102"/>
      <c r="C852" s="105"/>
      <c r="D852" s="67" t="s">
        <v>379</v>
      </c>
      <c r="E852" s="6">
        <v>18898</v>
      </c>
      <c r="F852" s="79"/>
      <c r="G852" s="33">
        <f t="shared" si="37"/>
        <v>0</v>
      </c>
      <c r="H852" s="32">
        <f t="shared" si="38"/>
        <v>0</v>
      </c>
    </row>
    <row r="853" spans="1:8" s="85" customFormat="1" ht="12.75">
      <c r="A853" s="114"/>
      <c r="B853" s="102"/>
      <c r="C853" s="106">
        <v>6059</v>
      </c>
      <c r="D853" s="22" t="s">
        <v>77</v>
      </c>
      <c r="E853" s="45">
        <f>E854+E855</f>
        <v>13842</v>
      </c>
      <c r="F853" s="45">
        <f>F854+F855</f>
        <v>2000</v>
      </c>
      <c r="G853" s="33">
        <f t="shared" si="37"/>
        <v>14.448779078167895</v>
      </c>
      <c r="H853" s="32">
        <f t="shared" si="38"/>
        <v>0.006735766832970954</v>
      </c>
    </row>
    <row r="854" spans="1:8" ht="12.75">
      <c r="A854" s="114"/>
      <c r="B854" s="103"/>
      <c r="C854" s="107"/>
      <c r="D854" s="4" t="s">
        <v>332</v>
      </c>
      <c r="E854" s="6">
        <v>2000</v>
      </c>
      <c r="F854" s="79">
        <v>2000</v>
      </c>
      <c r="G854" s="33">
        <f t="shared" si="37"/>
        <v>100</v>
      </c>
      <c r="H854" s="32">
        <f aca="true" t="shared" si="39" ref="H854:H865">(F854/$F$856)*100</f>
        <v>0.006735766832970954</v>
      </c>
    </row>
    <row r="855" spans="1:8" ht="22.5">
      <c r="A855" s="114"/>
      <c r="B855" s="103"/>
      <c r="C855" s="108"/>
      <c r="D855" s="67" t="s">
        <v>379</v>
      </c>
      <c r="E855" s="6">
        <v>11842</v>
      </c>
      <c r="F855" s="79"/>
      <c r="G855" s="33">
        <f t="shared" si="37"/>
        <v>0</v>
      </c>
      <c r="H855" s="32">
        <f t="shared" si="39"/>
        <v>0</v>
      </c>
    </row>
    <row r="856" spans="1:8" ht="12.75">
      <c r="A856" s="123"/>
      <c r="B856" s="104"/>
      <c r="C856" s="31"/>
      <c r="D856" s="31" t="s">
        <v>240</v>
      </c>
      <c r="E856" s="5">
        <f>E794+E766+E711+E694+E562+E535+E333+E326+E314+E283+E253+E162+E153+E107+E37+E4+E321+E672</f>
        <v>24903052.119999997</v>
      </c>
      <c r="F856" s="5">
        <f>F794+F766+F711+F694+F562+F535+F333+F326+F314+F283+F253+F162+F153+F107+F37+F4+F321+F672</f>
        <v>29692239.2</v>
      </c>
      <c r="G856" s="37">
        <f t="shared" si="37"/>
        <v>119.23132577052166</v>
      </c>
      <c r="H856" s="62">
        <f t="shared" si="39"/>
        <v>100</v>
      </c>
    </row>
    <row r="857" spans="1:8" s="16" customFormat="1" ht="11.25">
      <c r="A857" s="58"/>
      <c r="B857" s="59"/>
      <c r="C857" s="59">
        <v>1</v>
      </c>
      <c r="D857" s="17" t="s">
        <v>251</v>
      </c>
      <c r="E857" s="45">
        <f>E795+E767+E712+E695+E563+E536+E334+E327+E322+E315+E284+E254+E163+E154+E108+E38+E5+E673</f>
        <v>20546474.88</v>
      </c>
      <c r="F857" s="45">
        <f>F795+F767+F712+F695+F563+F536+F334+F327+F322+F315+F284+F254+F163+F154+F108+F38+F5+F673</f>
        <v>18665135</v>
      </c>
      <c r="G857" s="33">
        <f t="shared" si="37"/>
        <v>90.84349071562002</v>
      </c>
      <c r="H857" s="32">
        <f t="shared" si="39"/>
        <v>62.86199863296266</v>
      </c>
    </row>
    <row r="858" spans="1:8" s="16" customFormat="1" ht="11.25">
      <c r="A858" s="58"/>
      <c r="B858" s="59"/>
      <c r="C858" s="59"/>
      <c r="D858" s="17" t="s">
        <v>421</v>
      </c>
      <c r="E858" s="45">
        <v>9221262.83</v>
      </c>
      <c r="F858" s="45">
        <v>9247403</v>
      </c>
      <c r="G858" s="33"/>
      <c r="H858" s="32"/>
    </row>
    <row r="859" spans="1:8" s="16" customFormat="1" ht="11.25">
      <c r="A859" s="58"/>
      <c r="B859" s="59"/>
      <c r="C859" s="59"/>
      <c r="D859" s="17" t="s">
        <v>422</v>
      </c>
      <c r="E859" s="45">
        <v>280000</v>
      </c>
      <c r="F859" s="45">
        <v>276700</v>
      </c>
      <c r="G859" s="33"/>
      <c r="H859" s="32"/>
    </row>
    <row r="860" spans="1:8" s="16" customFormat="1" ht="11.25">
      <c r="A860" s="58"/>
      <c r="B860" s="59"/>
      <c r="C860" s="59"/>
      <c r="D860" s="17"/>
      <c r="E860" s="45"/>
      <c r="F860" s="45"/>
      <c r="G860" s="33"/>
      <c r="H860" s="32"/>
    </row>
    <row r="861" spans="1:8" s="16" customFormat="1" ht="11.25">
      <c r="A861" s="58"/>
      <c r="B861" s="59"/>
      <c r="C861" s="59">
        <v>2</v>
      </c>
      <c r="D861" s="19" t="s">
        <v>250</v>
      </c>
      <c r="E861" s="25">
        <f>E796+E768+E713+E696+E564+E537+E335+E285+E255+E164+E155+E109+E39+E6</f>
        <v>4190577.24</v>
      </c>
      <c r="F861" s="25">
        <f>F796+F768+F713+F696+F564+F537+F335+F285+F255+F164+F155+F109+F39+F6</f>
        <v>10545082.2</v>
      </c>
      <c r="G861" s="37">
        <f t="shared" si="37"/>
        <v>251.63793902531668</v>
      </c>
      <c r="H861" s="62">
        <f t="shared" si="39"/>
        <v>35.514607466856184</v>
      </c>
    </row>
    <row r="862" spans="1:8" s="16" customFormat="1" ht="11.25">
      <c r="A862" s="58"/>
      <c r="B862" s="59"/>
      <c r="C862" s="59">
        <v>3</v>
      </c>
      <c r="D862" s="20" t="s">
        <v>253</v>
      </c>
      <c r="E862" s="25">
        <f>E769+E110+E40+E714+E286</f>
        <v>166000</v>
      </c>
      <c r="F862" s="25">
        <f>F769+F110+F40+F714+F286</f>
        <v>482022</v>
      </c>
      <c r="G862" s="37">
        <f t="shared" si="37"/>
        <v>290.37469879518073</v>
      </c>
      <c r="H862" s="62">
        <f t="shared" si="39"/>
        <v>1.6233939001811626</v>
      </c>
    </row>
    <row r="863" spans="1:8" s="16" customFormat="1" ht="11.25">
      <c r="A863" s="58"/>
      <c r="B863" s="59"/>
      <c r="C863" s="59"/>
      <c r="D863" s="20" t="s">
        <v>423</v>
      </c>
      <c r="E863" s="25">
        <f>SUM(E861:E862)</f>
        <v>4356577.24</v>
      </c>
      <c r="F863" s="25">
        <f>SUM(F861:F862)</f>
        <v>11027104.2</v>
      </c>
      <c r="G863" s="37">
        <f t="shared" si="37"/>
        <v>253.1139376746135</v>
      </c>
      <c r="H863" s="62">
        <f t="shared" si="39"/>
        <v>37.13800136703735</v>
      </c>
    </row>
    <row r="864" spans="1:8" s="16" customFormat="1" ht="11.25">
      <c r="A864" s="58"/>
      <c r="B864" s="59"/>
      <c r="C864" s="59">
        <v>4</v>
      </c>
      <c r="D864" s="19" t="s">
        <v>345</v>
      </c>
      <c r="E864" s="25">
        <f>SUM(E857:E862)</f>
        <v>34404314.95</v>
      </c>
      <c r="F864" s="25">
        <f>SUM(F857:F862)</f>
        <v>39216342.2</v>
      </c>
      <c r="G864" s="37">
        <f t="shared" si="37"/>
        <v>113.98669689250708</v>
      </c>
      <c r="H864" s="62">
        <f t="shared" si="39"/>
        <v>132.0760685505996</v>
      </c>
    </row>
    <row r="865" spans="1:8" s="16" customFormat="1" ht="11.25">
      <c r="A865" s="58"/>
      <c r="B865" s="59"/>
      <c r="C865" s="59">
        <v>5</v>
      </c>
      <c r="D865" s="21" t="s">
        <v>275</v>
      </c>
      <c r="E865" s="27">
        <f>E798+E771+E566+E538+E337+E166+E716+E112</f>
        <v>1035665</v>
      </c>
      <c r="F865" s="27">
        <f>F798+F771+F566+F538+F337+F166+F716+F112</f>
        <v>1060936</v>
      </c>
      <c r="G865" s="33">
        <f t="shared" si="37"/>
        <v>102.44007473459082</v>
      </c>
      <c r="H865" s="32">
        <f t="shared" si="39"/>
        <v>3.5731087603524356</v>
      </c>
    </row>
    <row r="866" spans="1:8" s="16" customFormat="1" ht="11.25">
      <c r="A866" s="58"/>
      <c r="B866" s="59"/>
      <c r="C866" s="59"/>
      <c r="D866" s="59" t="s">
        <v>381</v>
      </c>
      <c r="E866" s="56">
        <f>E29+E168+E233+E253+E558+E587+E609</f>
        <v>3649670.63</v>
      </c>
      <c r="F866" s="56">
        <f>F29+F168+F233+F253+F558+F587+F609</f>
        <v>2894119</v>
      </c>
      <c r="G866" s="59"/>
      <c r="H866" s="32"/>
    </row>
    <row r="867" spans="1:8" s="16" customFormat="1" ht="11.25">
      <c r="A867" s="58"/>
      <c r="B867" s="59"/>
      <c r="C867" s="59"/>
      <c r="D867" s="12"/>
      <c r="E867" s="27"/>
      <c r="F867" s="30"/>
      <c r="G867" s="33"/>
      <c r="H867" s="32"/>
    </row>
    <row r="868" spans="1:8" ht="12.75">
      <c r="A868" s="60"/>
      <c r="B868" s="48"/>
      <c r="C868" s="48"/>
      <c r="D868" s="48" t="s">
        <v>279</v>
      </c>
      <c r="E868" s="57">
        <f>E856-E861-E862</f>
        <v>20546474.879999995</v>
      </c>
      <c r="F868" s="57">
        <f>F856-F861-F862</f>
        <v>18665135</v>
      </c>
      <c r="G868" s="61"/>
      <c r="H868" s="92"/>
    </row>
    <row r="869" spans="1:8" ht="12.75">
      <c r="A869" s="60"/>
      <c r="B869" s="48"/>
      <c r="C869" s="48"/>
      <c r="D869" s="48"/>
      <c r="E869" s="57">
        <f>E857-E868</f>
        <v>0</v>
      </c>
      <c r="F869" s="49">
        <f>F857-F868</f>
        <v>0</v>
      </c>
      <c r="G869" s="61"/>
      <c r="H869" s="92"/>
    </row>
    <row r="870" spans="1:8" s="63" customFormat="1" ht="12.75">
      <c r="A870" s="72"/>
      <c r="D870" s="73" t="s">
        <v>410</v>
      </c>
      <c r="E870" s="74">
        <f>E101+E142+E391+E423+E418+E420+E429+E434+E435+E437+E516+E730+E782+E821+E851</f>
        <v>240776</v>
      </c>
      <c r="F870" s="74">
        <f>F101+F142+F391+F423+F418+F420+F429+F434+F435+F437+F516+F730+F782+F821+F851</f>
        <v>4887005.98</v>
      </c>
      <c r="G870" s="75"/>
      <c r="H870" s="93"/>
    </row>
    <row r="871" spans="4:6" ht="12.75">
      <c r="D871" s="10" t="s">
        <v>411</v>
      </c>
      <c r="F871" s="29">
        <f>F145+F518+F733+F786+F853+F826</f>
        <v>4002070.2199999997</v>
      </c>
    </row>
    <row r="872" ht="12.75">
      <c r="F872" s="29">
        <f>SUM(F870:F871)</f>
        <v>8889076.2</v>
      </c>
    </row>
  </sheetData>
  <sheetProtection/>
  <mergeCells count="109">
    <mergeCell ref="C145:C148"/>
    <mergeCell ref="B799:B830"/>
    <mergeCell ref="B233:B241"/>
    <mergeCell ref="B747:B749"/>
    <mergeCell ref="B570:B585"/>
    <mergeCell ref="B520:B523"/>
    <mergeCell ref="B370:B376"/>
    <mergeCell ref="B586:B606"/>
    <mergeCell ref="B338:B369"/>
    <mergeCell ref="B485:B492"/>
    <mergeCell ref="H1:H2"/>
    <mergeCell ref="B445:B452"/>
    <mergeCell ref="B272:B282"/>
    <mergeCell ref="B406:B407"/>
    <mergeCell ref="C15:C20"/>
    <mergeCell ref="C23:C24"/>
    <mergeCell ref="C25:C26"/>
    <mergeCell ref="C149:C152"/>
    <mergeCell ref="C142:C144"/>
    <mergeCell ref="C103:C104"/>
    <mergeCell ref="B741:B742"/>
    <mergeCell ref="B453:B476"/>
    <mergeCell ref="B477:B484"/>
    <mergeCell ref="B493:B519"/>
    <mergeCell ref="B739:B740"/>
    <mergeCell ref="B568:B569"/>
    <mergeCell ref="B708:B710"/>
    <mergeCell ref="B705:B707"/>
    <mergeCell ref="B524:B530"/>
    <mergeCell ref="B617:B639"/>
    <mergeCell ref="B697:B704"/>
    <mergeCell ref="B652:B667"/>
    <mergeCell ref="B673:B693"/>
    <mergeCell ref="B542:B557"/>
    <mergeCell ref="B611:B612"/>
    <mergeCell ref="A794:A856"/>
    <mergeCell ref="A535:A561"/>
    <mergeCell ref="A694:A710"/>
    <mergeCell ref="A562:A671"/>
    <mergeCell ref="A672:A693"/>
    <mergeCell ref="A711:A765"/>
    <mergeCell ref="A766:A793"/>
    <mergeCell ref="B167:B194"/>
    <mergeCell ref="B159:B161"/>
    <mergeCell ref="A162:A252"/>
    <mergeCell ref="A153:A161"/>
    <mergeCell ref="A326:A329"/>
    <mergeCell ref="A333:A534"/>
    <mergeCell ref="B408:B444"/>
    <mergeCell ref="C92:C100"/>
    <mergeCell ref="C101:C102"/>
    <mergeCell ref="B65:B106"/>
    <mergeCell ref="C105:C106"/>
    <mergeCell ref="A321:A325"/>
    <mergeCell ref="B156:B158"/>
    <mergeCell ref="A314:A320"/>
    <mergeCell ref="B288:B307"/>
    <mergeCell ref="A253:A282"/>
    <mergeCell ref="A283:A313"/>
    <mergeCell ref="A107:A152"/>
    <mergeCell ref="B54:B64"/>
    <mergeCell ref="A4:A36"/>
    <mergeCell ref="A37:A106"/>
    <mergeCell ref="B8:B26"/>
    <mergeCell ref="F1:G1"/>
    <mergeCell ref="E1:E2"/>
    <mergeCell ref="C1:C2"/>
    <mergeCell ref="D1:D2"/>
    <mergeCell ref="C136:C141"/>
    <mergeCell ref="B328:B329"/>
    <mergeCell ref="B195:B201"/>
    <mergeCell ref="B242:B252"/>
    <mergeCell ref="B256:B261"/>
    <mergeCell ref="B202:B232"/>
    <mergeCell ref="A1:A2"/>
    <mergeCell ref="B113:B120"/>
    <mergeCell ref="B27:B28"/>
    <mergeCell ref="B1:B2"/>
    <mergeCell ref="B29:B36"/>
    <mergeCell ref="B607:B610"/>
    <mergeCell ref="B613:B614"/>
    <mergeCell ref="B717:B738"/>
    <mergeCell ref="B44:B49"/>
    <mergeCell ref="B323:B325"/>
    <mergeCell ref="B316:B320"/>
    <mergeCell ref="B121:B122"/>
    <mergeCell ref="B262:B271"/>
    <mergeCell ref="B123:B152"/>
    <mergeCell ref="B308:B313"/>
    <mergeCell ref="B773:B789"/>
    <mergeCell ref="B743:B746"/>
    <mergeCell ref="B750:B753"/>
    <mergeCell ref="B377:B405"/>
    <mergeCell ref="B757:B765"/>
    <mergeCell ref="B531:B534"/>
    <mergeCell ref="B539:B541"/>
    <mergeCell ref="B558:B561"/>
    <mergeCell ref="B640:B651"/>
    <mergeCell ref="B668:B671"/>
    <mergeCell ref="C761:C763"/>
    <mergeCell ref="C723:C728"/>
    <mergeCell ref="C730:C732"/>
    <mergeCell ref="C733:C736"/>
    <mergeCell ref="B831:B835"/>
    <mergeCell ref="B836:B856"/>
    <mergeCell ref="C851:C852"/>
    <mergeCell ref="C853:C855"/>
    <mergeCell ref="B792:B793"/>
    <mergeCell ref="B790:B791"/>
  </mergeCells>
  <printOptions/>
  <pageMargins left="0.23" right="0.19" top="0.59" bottom="0.25" header="0.16" footer="0.22"/>
  <pageSetup horizontalDpi="600" verticalDpi="600" orientation="portrait" paperSize="9" r:id="rId1"/>
  <headerFooter alignWithMargins="0">
    <oddHeader>&amp;CStrona &amp;P PROJEKT WYDATKÓW NA 2011R.&amp;RZał. Nr 2 do  Uchwały Rady 
Miejskiej w JezioranachNr .............  .. z  dnia    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gleszczynska</cp:lastModifiedBy>
  <cp:lastPrinted>2010-11-26T01:08:47Z</cp:lastPrinted>
  <dcterms:created xsi:type="dcterms:W3CDTF">2007-10-16T17:18:34Z</dcterms:created>
  <dcterms:modified xsi:type="dcterms:W3CDTF">2011-02-03T08:12:53Z</dcterms:modified>
  <cp:category/>
  <cp:version/>
  <cp:contentType/>
  <cp:contentStatus/>
</cp:coreProperties>
</file>