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wydatki" sheetId="1" r:id="rId1"/>
  </sheets>
  <definedNames>
    <definedName name="_xlnm.Print_Area" localSheetId="0">'wydatki'!$A$3:$K$780</definedName>
  </definedNames>
  <calcPr fullCalcOnLoad="1"/>
</workbook>
</file>

<file path=xl/comments1.xml><?xml version="1.0" encoding="utf-8"?>
<comments xmlns="http://schemas.openxmlformats.org/spreadsheetml/2006/main">
  <authors>
    <author>maria compa</author>
  </authors>
  <commentList>
    <comment ref="K442" authorId="0">
      <text>
        <r>
          <rPr>
            <b/>
            <sz val="8"/>
            <rFont val="Tahoma"/>
            <family val="0"/>
          </rPr>
          <t>maria compa:</t>
        </r>
        <r>
          <rPr>
            <sz val="8"/>
            <rFont val="Tahoma"/>
            <family val="0"/>
          </rPr>
          <t xml:space="preserve">
</t>
        </r>
      </text>
    </comment>
    <comment ref="J553" authorId="0">
      <text>
        <r>
          <rPr>
            <b/>
            <sz val="8"/>
            <rFont val="Tahoma"/>
            <family val="0"/>
          </rPr>
          <t>maria compa: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<sst xmlns="http://schemas.openxmlformats.org/spreadsheetml/2006/main" count="862" uniqueCount="296">
  <si>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</si>
  <si>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</si>
  <si>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</si>
  <si>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</si>
  <si>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</si>
  <si>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</si>
  <si>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</si>
  <si>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</si>
  <si>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</si>
  <si>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</si>
  <si>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</si>
  <si>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</si>
  <si>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</si>
  <si>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</si>
  <si>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</si>
  <si>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</si>
  <si>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</si>
  <si>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</si>
  <si>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</si>
  <si>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</si>
  <si>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</si>
  <si>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Wydatki inwestycyjne jednostek budżetowych</t>
  </si>
  <si>
    <t>Wydatki na zakupy inwestycyjne jednostek budżetowych</t>
  </si>
  <si>
    <t>01030</t>
  </si>
  <si>
    <t>Izby Rolnicze</t>
  </si>
  <si>
    <t>2850</t>
  </si>
  <si>
    <t>01095</t>
  </si>
  <si>
    <t>Pozostała działalność</t>
  </si>
  <si>
    <t>4110</t>
  </si>
  <si>
    <t>4120</t>
  </si>
  <si>
    <t>Składki na fundusz pracy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</si>
  <si>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</si>
  <si>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</si>
  <si>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</si>
  <si>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</si>
  <si>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</si>
  <si>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</si>
  <si>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</si>
  <si>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</si>
  <si>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Wynagrodzenie  osobowe pracowników</t>
  </si>
  <si>
    <t>Dodatkowe wynagrodzenia</t>
  </si>
  <si>
    <t>Składki na ubezp. społeczne</t>
  </si>
  <si>
    <t>Zakup materiałów i wyposaż.</t>
  </si>
  <si>
    <t>60016</t>
  </si>
  <si>
    <t>3020</t>
  </si>
  <si>
    <t>4010</t>
  </si>
  <si>
    <t>Wynagr. osobowe pracowników</t>
  </si>
  <si>
    <t>4040</t>
  </si>
  <si>
    <t>Składki na FP</t>
  </si>
  <si>
    <t>Zakup Usług Pozostałych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</si>
  <si>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</si>
  <si>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</si>
  <si>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</si>
  <si>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</si>
  <si>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</si>
  <si>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70001</t>
  </si>
  <si>
    <t>Zakłady gospodarki mieszkaniowej</t>
  </si>
  <si>
    <t>Dotacja celowa z budżetu na finasowanie lub dofinansowanie kosztów realizacji inwestycji i zakupów inwestycyjnych zakładów budżetowych</t>
  </si>
  <si>
    <t>70004</t>
  </si>
  <si>
    <t>Różne jednostki obsługi gospodarki mieszkaniowej  i komunalnej</t>
  </si>
  <si>
    <t>Gospodarowanie   gruntami i nieruchomościami</t>
  </si>
  <si>
    <t>4430</t>
  </si>
  <si>
    <t>Pozostałe odsetki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</si>
  <si>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</si>
  <si>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</si>
  <si>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</si>
  <si>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</si>
  <si>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</si>
  <si>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</si>
  <si>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</si>
  <si>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</si>
  <si>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</si>
  <si>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</si>
  <si>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Odpisy na ZFŚS</t>
  </si>
  <si>
    <t>Rada Miejska</t>
  </si>
  <si>
    <t>Różne wydatki na rzecz osób fizycznych</t>
  </si>
  <si>
    <t>Podróże służbowe krajowe</t>
  </si>
  <si>
    <t>Podróże służbowe zagraniczne</t>
  </si>
  <si>
    <t>Urząd Miejski</t>
  </si>
  <si>
    <t>Wynagrodzenie osobowe pracowników</t>
  </si>
  <si>
    <t>Składki na Fundusz Pracy</t>
  </si>
  <si>
    <t>4140</t>
  </si>
  <si>
    <t>4280</t>
  </si>
  <si>
    <t>Zakup usług zdrowotnych</t>
  </si>
  <si>
    <t>4350</t>
  </si>
  <si>
    <t>Opłaty za usługi internetowe</t>
  </si>
  <si>
    <t>4410</t>
  </si>
  <si>
    <t>4420</t>
  </si>
  <si>
    <t>Rózne opłaty i składki</t>
  </si>
  <si>
    <t>4530</t>
  </si>
  <si>
    <t>Podatek od towarów i usług</t>
  </si>
  <si>
    <t>2900</t>
  </si>
  <si>
    <t>751</t>
  </si>
  <si>
    <t>URZĘDY NACZELNYCH ORGANÓW WŁĄDZY PAŃSTWOWEJ,KONTROLI I OCHRONY PRAWA ORAZ SĄDOWNICTWA</t>
  </si>
  <si>
    <t>Urzędy Nacz. Org. Władzy Państwowej</t>
  </si>
  <si>
    <t>754</t>
  </si>
  <si>
    <t>BEZPIECZEŃSTWO PUBLICZNE I OCHRONA PRZECIWPOŻAROWA</t>
  </si>
  <si>
    <t>Ochotnicze Straże Pożarne</t>
  </si>
  <si>
    <t>Zakup pozostałych usług</t>
  </si>
  <si>
    <t>756</t>
  </si>
  <si>
    <t>DOCHODY OD OSÓB PRAWNYCH, FIZYCZNYCH I OD INNYCH JEDNOSTEK NIEPOSIADAJĄCYCH OSOBOWOŚCI PRAWNEJ</t>
  </si>
  <si>
    <t>Pobór podatków,opłat i nieopodatkowanych należności budżetowych</t>
  </si>
  <si>
    <t>Wynagrodzenie  agencyjno-prowizyjne / inkaso sołtysów/</t>
  </si>
  <si>
    <t>OBSŁUGA DŁUGU PUBLICZNEGO</t>
  </si>
  <si>
    <t>Obsługa kredytów i pożyczek jedn. samorządu terytorialnego</t>
  </si>
  <si>
    <t>Odsetki od kredytów i pożyczek</t>
  </si>
  <si>
    <t>RÓŻNE ROZLICZENIA</t>
  </si>
  <si>
    <t>Rezerwy ogólne i celowe</t>
  </si>
  <si>
    <t xml:space="preserve">Rezerwy  </t>
  </si>
  <si>
    <t>OŚWIATA I WYCHOWANIE</t>
  </si>
  <si>
    <t>SZKOŁY PODSTAWOWE</t>
  </si>
  <si>
    <t>Dotacje pomiotowe z budżetu dla niepublicznej jednostki systemu oświaty</t>
  </si>
  <si>
    <t>Nagrody i wydatki osobowe nie zaliczone do wynagrodzeń</t>
  </si>
  <si>
    <t>Świadczenia społeczne</t>
  </si>
  <si>
    <t>Inne formy pomocy dla uczniów</t>
  </si>
  <si>
    <t>Dodatkowe wynagrodzenia robocze</t>
  </si>
  <si>
    <t>Składki na ubezpieczenie społeczne</t>
  </si>
  <si>
    <t>Wynagrodzenie bezosobowe</t>
  </si>
  <si>
    <t>Zakup pomocy naukowych,dydaktycznych i książek</t>
  </si>
  <si>
    <t>Podróże służbowe</t>
  </si>
  <si>
    <t>Odpis na zakł FSŚ</t>
  </si>
  <si>
    <t>Oddziały przedszkolne w szkołach podstawowych</t>
  </si>
  <si>
    <t>Dotacje podmiotowe z budżetu dla niepublicznej jednostki systemu oświaty</t>
  </si>
  <si>
    <t>Przedszkola</t>
  </si>
  <si>
    <t>Gimnazjum</t>
  </si>
  <si>
    <t>Dowożenie uczniów</t>
  </si>
  <si>
    <t>Zespoły ekonomiczno-administracyjne szkół</t>
  </si>
  <si>
    <t>Licea Ogólnokształcące</t>
  </si>
  <si>
    <t>Licea Profilowane</t>
  </si>
  <si>
    <t>Szkoły zawodowe</t>
  </si>
  <si>
    <t>Zakup usług</t>
  </si>
  <si>
    <t>851</t>
  </si>
  <si>
    <t>OCHRONA ZDROWIA</t>
  </si>
  <si>
    <t>Przeciwdziałanie alkoholizmowi</t>
  </si>
  <si>
    <t>Dotacja celowa z budżetu na finans. Lub dofinans.zadań zleconych do realizacji stowarzyszeniom</t>
  </si>
  <si>
    <t>Wydatki osob. nie zaliczane do wynagrodzeń</t>
  </si>
  <si>
    <t>Dodatkowe wynagrodzenia roczne</t>
  </si>
  <si>
    <t>Zakup materiałów</t>
  </si>
  <si>
    <t>Zakup żywności</t>
  </si>
  <si>
    <t>Usługi pozostałe</t>
  </si>
  <si>
    <t>Poozostała działalność</t>
  </si>
  <si>
    <t>852</t>
  </si>
  <si>
    <t>POMOC SPOŁECZNA</t>
  </si>
  <si>
    <t>Domy pomocy społecznej</t>
  </si>
  <si>
    <t>Zakup usług od j.s.t /odpł. za skierowanie osoby/</t>
  </si>
  <si>
    <t>Ośrodki wsparcia</t>
  </si>
  <si>
    <t>Wynagrodzenia osobowe</t>
  </si>
  <si>
    <t>Składki ZUS</t>
  </si>
  <si>
    <t xml:space="preserve"> Zakup energii</t>
  </si>
  <si>
    <t>Odpis z ZFŚŚ</t>
  </si>
  <si>
    <t>Świadczenia rodzinne oraz składki na ubezpieczenia emeryt. i rent. z  ubezpieczenia społecznego</t>
  </si>
  <si>
    <t>Składki na ubezpieczenia zdrowotne</t>
  </si>
  <si>
    <t>Składki na ubezp. zdrowotne</t>
  </si>
  <si>
    <t>Zasiłki i pomoc w  naturze</t>
  </si>
  <si>
    <t xml:space="preserve">Świadczenia społeczne </t>
  </si>
  <si>
    <t>Dodatki mieszkaniowe</t>
  </si>
  <si>
    <t>Ośrodki pomocy społecznej</t>
  </si>
  <si>
    <t>Odpłatność za usługi internetowe</t>
  </si>
  <si>
    <t xml:space="preserve">Usługi opiekuńcze </t>
  </si>
  <si>
    <t>Centra Integracji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</si>
  <si>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</si>
  <si>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</si>
  <si>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</si>
  <si>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</si>
  <si>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</si>
  <si>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Gospodarka ściekowa i ochrona wód</t>
  </si>
  <si>
    <t>Gospodarka odpadami</t>
  </si>
  <si>
    <t>Utrzymanie zieleni w miastach</t>
  </si>
  <si>
    <t>Oświetlenie ulic, placów i dróg</t>
  </si>
  <si>
    <t>921</t>
  </si>
  <si>
    <t>KULTURA I OCHRONA DZIEDZICTWA NARODOWEGO</t>
  </si>
  <si>
    <t>Domy i ośrodki kultury, świetlice i kluby</t>
  </si>
  <si>
    <t>Wydatki inwestycyjne jednostek i zakładów budżetowych-śrdoki gminy</t>
  </si>
  <si>
    <t>Biblioteki</t>
  </si>
  <si>
    <t>926</t>
  </si>
  <si>
    <t>KULTURA FIZYCZNA I SPORT</t>
  </si>
  <si>
    <t>RAZEM</t>
  </si>
  <si>
    <t>Opłaty z tytułu zakupu usług telekomunikacyjnych telefonii komórkowej</t>
  </si>
  <si>
    <t>Opłaty z tytułu zakupu usług telekomunikacyjnych telefonii stacjonarnej</t>
  </si>
  <si>
    <t>Szkolenia pracowników</t>
  </si>
  <si>
    <t>Zakup materiałów papierniczych do sprzętu drukarskiego i urządzeń kserograficznych</t>
  </si>
  <si>
    <t>Zakup akcesoriów komputerowych, w tym programów i lecencji</t>
  </si>
  <si>
    <t>Składki na ubezpieczenia społeczne</t>
  </si>
  <si>
    <t>Zakupmateriałów i wyposażenia</t>
  </si>
  <si>
    <t>Opłata z z tytułu zakupu usług telekomunikacyjnych telefonii stacjonarnej</t>
  </si>
  <si>
    <t>Szkolenia pracowników niebędących członkami korpusu służby cywilnej</t>
  </si>
  <si>
    <t>Zwalczanie narkomanii</t>
  </si>
  <si>
    <t>Opłaty czynszowe za pomieszczenia biurowe</t>
  </si>
  <si>
    <t>Zakup akcesoriów komputerowych, w tym programów i licencji</t>
  </si>
  <si>
    <t xml:space="preserve">OGÓŁEM WYDATKI GMINY </t>
  </si>
  <si>
    <t>Jednostki terenowe policji</t>
  </si>
  <si>
    <t>Wpłaty jednostek na fundusz celowy</t>
  </si>
  <si>
    <t>Zakup usług obejmujących wykonanie ekspertyz, analiz i opinii</t>
  </si>
  <si>
    <t>Dotacja celowa z budżetu na finansowanie lub dofinansowanie zadań zleconych do realizacji pozostałym jednostkom nie zaliczanym do sektora finansów publicznych</t>
  </si>
  <si>
    <t>Rozdz.</t>
  </si>
  <si>
    <t>Dotacja przedmiotowa z budżetu dla zakładu budżetowego</t>
  </si>
  <si>
    <t>Składki na ubezpieczenia  społeczne</t>
  </si>
  <si>
    <t>POZOSTAŁE ZADANIA W ZAKRESIE POLITYKI SPOŁECZNEJ</t>
  </si>
  <si>
    <t>świadczenia społeczne</t>
  </si>
  <si>
    <t>Składki na ubezoieczenia społeczne</t>
  </si>
  <si>
    <t>Wynagodzenia osobowe</t>
  </si>
  <si>
    <t>Opłaty za administrowanie i czynsze za budynki, lokale i pomieszczenia garażowe</t>
  </si>
  <si>
    <t>Wydatki osobowe niezaliczone do wynagrodzeń</t>
  </si>
  <si>
    <t>Opłaty na rzecz budzetu państwa</t>
  </si>
  <si>
    <t>Oczyszczanie mias i wsi</t>
  </si>
  <si>
    <t>Kotłownia ekologiczna</t>
  </si>
  <si>
    <t>Dotacja podmiotowa z budżetu dla samorządowej instytucji kultury</t>
  </si>
  <si>
    <t>Dotacje celowe z budzetu na finansowanie lub dofinansowanie kosztó realizacji inwestycji i zakupów inwestycyjnych innych jednosteksektora finansów publicznych</t>
  </si>
  <si>
    <t>Ochrona zabytków i opieka nad zabytkami</t>
  </si>
  <si>
    <t>Dotacje celowe z budżetu na finansowanie lub dofinansowanie prac remontowych i konserwatorskich obiektów zabytkowych przekazane jednostkom niezaliczoanym do sektora finansów publicznych</t>
  </si>
  <si>
    <t>Zadania w zakresie kultury fizycznej i sportu</t>
  </si>
  <si>
    <t>Odpisy na zakładowy fundusz świadczeń socjalnych</t>
  </si>
  <si>
    <t xml:space="preserve">wydatki majątkowe </t>
  </si>
  <si>
    <t>wydatki majatkowe</t>
  </si>
  <si>
    <t>wydatki  inwestycyjne</t>
  </si>
  <si>
    <t>Pomoc materialna dla uczniów</t>
  </si>
  <si>
    <t>w tym inwestycje</t>
  </si>
  <si>
    <t>Wydatki majatkowe</t>
  </si>
  <si>
    <t xml:space="preserve">w tym Inwestycje </t>
  </si>
  <si>
    <t>Drogi publiczne gminne</t>
  </si>
  <si>
    <t>Dokształcanie i doskonalenie nauczycieli</t>
  </si>
  <si>
    <t>Dodatkowe wynagro-dzenie roczne</t>
  </si>
  <si>
    <t>Wydatki inwesty-cyjne jednostek budżetowych</t>
  </si>
  <si>
    <t>Dodatkowe wynagro-dzenie  roczne</t>
  </si>
  <si>
    <t>Wydatki osobowe nie zaliczone do wynagrodz</t>
  </si>
  <si>
    <t>Wynagrodzenie oso-bowe pracowników</t>
  </si>
  <si>
    <t>Wpłaty na Państwo-wy Fundusz Rehabil. Osób Niepełnospr.</t>
  </si>
  <si>
    <t>Zakup usług obejmują-cych tłumaczenia</t>
  </si>
  <si>
    <t>Zakup materiałów papierniczych do sprzę-tu drukarskiego i urzą-dzeń kserograficznych</t>
  </si>
  <si>
    <t>Wydatki na zakup i ob.-jęcie akcji, wniesienie wkładów do spółek pra-wa handlowego oraz na uzupełnienie funduszy statutowych i innych instytucji finansowych</t>
  </si>
  <si>
    <t>Wpłaty gmin na rzecz Izb rol.  w wysokości 2 %  uzyskanych  wpływ ów z podatku rolnego</t>
  </si>
  <si>
    <t>Zakup materiałów i wyposażnia</t>
  </si>
  <si>
    <t>Nagrody i wydatki osob. nie zaliczone do wynagr</t>
  </si>
  <si>
    <t>Koszty postępowania sądowego i prokuratorskiego</t>
  </si>
  <si>
    <t>Opłaty z tytułu zakupu usług telekomunikacyj-nych telefonii komórko</t>
  </si>
  <si>
    <t>Opłaty z tytułu zakupu usług telekomunikacy-jnych telefonii stacjonar</t>
  </si>
  <si>
    <t>Dotacja celowa z budże-tu na finansowanie lub dofinansowanie zadań zleconych do realizacji pozostałym jednostkom nie zaliczanym do sekto-ra finansów publicznych</t>
  </si>
  <si>
    <t>Wpłaty gmin i powia-tów na rzecz innych jed. sam. teryt. oraz związ-ków gmin lub związków powiatów na dofinanso-wanie zadań bieżących</t>
  </si>
  <si>
    <t xml:space="preserve">Składki na ubezpieczenie społeczne </t>
  </si>
  <si>
    <t>Nagrody i wydatki nie zaliczane do wynagrodzeń</t>
  </si>
  <si>
    <t>Zarządanie kryzysowe</t>
  </si>
  <si>
    <t>Dokształcanie zawo-dowe nauczycieli</t>
  </si>
  <si>
    <t>Wydatki osobowe nieza-liczone do wynagrodzeń</t>
  </si>
  <si>
    <t xml:space="preserve">w tym   wydatki majątkowe </t>
  </si>
  <si>
    <t>Wydatki inwes-tycyjne jednostek budżetowych Gmina, budżet państwa</t>
  </si>
  <si>
    <t>Drogi pbliczne i wojewódzkie</t>
  </si>
  <si>
    <t>Dotacja przedmiotowa z budżetu dla zakłądu budżetowego</t>
  </si>
  <si>
    <t>Obiekty sportowe</t>
  </si>
  <si>
    <t>Przelewy redystrybucyjne</t>
  </si>
  <si>
    <t>75411</t>
  </si>
  <si>
    <t>Wydatki  inwestycje jednostek budżetowych</t>
  </si>
  <si>
    <t>Kary i odszkodowania wypłacane na rzecz osób prawnych i innych jednostek organizacyjnych</t>
  </si>
  <si>
    <t>Wybory do Parlamentu Europejskiego</t>
  </si>
  <si>
    <t>Komendy Powiatowe Pastwowej Straży Pożarnej</t>
  </si>
  <si>
    <t>Oplaty na rzecz budżetów jednostek samorządu terytorialnego</t>
  </si>
  <si>
    <t>Przedszkola specjalne</t>
  </si>
  <si>
    <t>Dotacja celowa przekazana jednostce samorządu terytorialnego  przez inną  jednostkę samorządu terytorialnego będącą instytucją wdrażającą na zadania bieżące realizowane na podstawie porozumień (umów)</t>
  </si>
  <si>
    <t>Stołówki skzolne</t>
  </si>
  <si>
    <t>Zakup materiałów pa-pierniczych do sprzętu drukarskiego i urzą-dzeń kserograficznych</t>
  </si>
  <si>
    <t>Zakup akcesoriów ko-mputerowych, w tym programów i licencji</t>
  </si>
  <si>
    <t>Zakup usług obejmu-jących tłumaczenia</t>
  </si>
  <si>
    <t>Wynagrodzenia bezo-sobowe pracowników</t>
  </si>
  <si>
    <t>Opłaty z tytułu zakupu usług telekomunikacyj-nych telefonii stacjonar-nej</t>
  </si>
  <si>
    <t>Opłaty za administro-wanie i czynsze za budynki, lokale i pomieszczenia garażowe</t>
  </si>
  <si>
    <t>Wplaty na Państwowy Fundusz Rehabilitacji Osób Niepełnosprawnych</t>
  </si>
  <si>
    <t>Wpłaty na Państwowy Fundusz Rehabil. Osób Niepełnosprawnych</t>
  </si>
  <si>
    <t>Wykonanie na 2009r.</t>
  </si>
  <si>
    <t>Plan z Uchwały Rady 2010r.</t>
  </si>
  <si>
    <t>Wykonanie 2010r.</t>
  </si>
  <si>
    <t>Zakup leków, wyrobów medycznych i produktów biobójczych</t>
  </si>
  <si>
    <t>Zasiłki stałe</t>
  </si>
  <si>
    <t>Spis powszechny i inne</t>
  </si>
  <si>
    <t>Wybory Prezydenta Rzeczypospolitej Polskiej</t>
  </si>
  <si>
    <t>Wybory do rad gmin, rad powiatów i sejmików województw, wybory wójtów, burmistrzów, prezydentów miast oraz referenda gminne, powiatowe i wojewódzkie</t>
  </si>
  <si>
    <t>Wynagrodzenia agencyjno-prowizyjne</t>
  </si>
  <si>
    <t>Zakup usług przez jst od innych jst</t>
  </si>
  <si>
    <t>Dotacja celowa na pomoc finansową udzielaną między jst na dofinansowanie własnych zadań bieżących</t>
  </si>
  <si>
    <t>Składki na ubezpieczenie zdrowotne</t>
  </si>
  <si>
    <t>Zakup usług dostępu do sieci Internet</t>
  </si>
  <si>
    <t>Fundusz Ochrony Środowiska i Gospodarki Wodnej</t>
  </si>
  <si>
    <t>Kary i odszkodowania wypłacane na rzecz osób fizycznych</t>
  </si>
  <si>
    <t>%     Wskaź nik   realizacji     8:7</t>
  </si>
  <si>
    <t>% Wskaźnik wyk  2010 2009 8:4</t>
  </si>
  <si>
    <t>Opłaty na rzecz budżetów jed nostek samorządu terytorialnego</t>
  </si>
  <si>
    <t xml:space="preserve">Wydatki inwestycyjne jednostek budżetowych   </t>
  </si>
  <si>
    <t>Zakup materiałów papierni czych do sprzętu drukarskiego i urządzeń kserograficznych</t>
  </si>
  <si>
    <t>Kary i odszkodowania wypłacane na rzecz osób prawnych i innych jednostek organizacy jnych</t>
  </si>
  <si>
    <t>Opłaty na rzecz budżetów jednos tek samorządu terytorialnego</t>
  </si>
  <si>
    <t>Wydatki na zkupy inwestycyjne jednostek budżetowych</t>
  </si>
  <si>
    <t>Pokrycie ujemnego wyniku finan sowego i przejętych zobowiązań po likwidowanych i przekształca nych jednostkach zaliczanych do sektora fionansów publicznych</t>
  </si>
  <si>
    <t>Nagrody o charakterze szczególn ym niezaliczone do wynagrodzeń</t>
  </si>
  <si>
    <t>Wpłaty jednostek na fundusz ce lowy na finansowanie lub dofinan sowanie zadań inwestycyjnych</t>
  </si>
  <si>
    <t>Zakup akcesoriów komputerowy ch, w tym programów i licencji</t>
  </si>
  <si>
    <t>Zakup pomocy naukowych, dydaktycznych i książek</t>
  </si>
  <si>
    <t>Zakup akcesoriów komputerowy ch, w tym programów i lecencji</t>
  </si>
  <si>
    <t xml:space="preserve">w tym wynagrodzenia i pochodne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</si>
</sst>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69" fontId="4" fillId="0" borderId="10" xfId="54" applyNumberFormat="1" applyFont="1" applyBorder="1" applyAlignment="1">
      <alignment horizontal="left" vertical="top"/>
    </xf>
    <xf numFmtId="169" fontId="3" fillId="0" borderId="10" xfId="54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1" fontId="3" fillId="0" borderId="10" xfId="54" applyNumberFormat="1" applyFont="1" applyBorder="1" applyAlignment="1">
      <alignment horizontal="left" vertical="top"/>
    </xf>
    <xf numFmtId="3" fontId="3" fillId="0" borderId="10" xfId="54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54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72" fontId="8" fillId="0" borderId="10" xfId="0" applyNumberFormat="1" applyFont="1" applyBorder="1" applyAlignment="1">
      <alignment horizontal="left" vertical="top"/>
    </xf>
    <xf numFmtId="169" fontId="8" fillId="0" borderId="10" xfId="54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0"/>
  <sheetViews>
    <sheetView tabSelected="1" view="pageBreakPreview" zoomScaleSheetLayoutView="100" zoomScalePageLayoutView="0" workbookViewId="0" topLeftCell="A759">
      <selection activeCell="Q783" sqref="Q783"/>
    </sheetView>
  </sheetViews>
  <sheetFormatPr defaultColWidth="9.140625" defaultRowHeight="12.75"/>
  <cols>
    <col min="1" max="1" width="3.7109375" style="1" customWidth="1"/>
    <col min="2" max="2" width="5.421875" style="31" customWidth="1"/>
    <col min="3" max="3" width="4.421875" style="31" customWidth="1"/>
    <col min="4" max="4" width="22.8515625" style="30" customWidth="1"/>
    <col min="5" max="5" width="11.140625" style="26" customWidth="1"/>
    <col min="6" max="6" width="3.7109375" style="26" customWidth="1"/>
    <col min="7" max="7" width="11.28125" style="27" customWidth="1"/>
    <col min="8" max="8" width="11.57421875" style="29" customWidth="1"/>
    <col min="9" max="9" width="11.7109375" style="28" customWidth="1"/>
    <col min="10" max="11" width="5.140625" style="29" customWidth="1"/>
    <col min="12" max="16384" width="9.140625" style="7" customWidth="1"/>
  </cols>
  <sheetData>
    <row r="1" spans="1:11" ht="0.75" customHeight="1">
      <c r="A1" s="36"/>
      <c r="B1" s="39" t="s">
        <v>0</v>
      </c>
      <c r="C1" s="21"/>
      <c r="D1" s="2"/>
      <c r="E1" s="3"/>
      <c r="F1" s="3"/>
      <c r="G1" s="4"/>
      <c r="H1" s="5"/>
      <c r="I1" s="5"/>
      <c r="J1" s="6"/>
      <c r="K1" s="6"/>
    </row>
    <row r="2" spans="1:11" ht="0.75" customHeight="1">
      <c r="A2" s="36"/>
      <c r="B2" s="39"/>
      <c r="C2" s="21"/>
      <c r="D2" s="2"/>
      <c r="E2" s="3"/>
      <c r="F2" s="3"/>
      <c r="G2" s="4"/>
      <c r="H2" s="5"/>
      <c r="I2" s="5"/>
      <c r="J2" s="6"/>
      <c r="K2" s="6"/>
    </row>
    <row r="3" spans="1:11" ht="82.5" customHeight="1">
      <c r="A3" s="36" t="s">
        <v>1</v>
      </c>
      <c r="B3" s="39" t="s">
        <v>194</v>
      </c>
      <c r="C3" s="21" t="s">
        <v>2</v>
      </c>
      <c r="D3" s="2" t="s">
        <v>3</v>
      </c>
      <c r="E3" s="3" t="s">
        <v>266</v>
      </c>
      <c r="F3" s="3" t="s">
        <v>4</v>
      </c>
      <c r="G3" s="4" t="s">
        <v>267</v>
      </c>
      <c r="H3" s="5" t="s">
        <v>5</v>
      </c>
      <c r="I3" s="5" t="s">
        <v>268</v>
      </c>
      <c r="J3" s="58" t="s">
        <v>281</v>
      </c>
      <c r="K3" s="58" t="s">
        <v>282</v>
      </c>
    </row>
    <row r="4" spans="1:11" ht="11.25">
      <c r="A4" s="60"/>
      <c r="B4" s="11">
        <v>1</v>
      </c>
      <c r="C4" s="61">
        <v>2</v>
      </c>
      <c r="D4" s="8">
        <v>3</v>
      </c>
      <c r="E4" s="9">
        <v>4</v>
      </c>
      <c r="F4" s="9">
        <v>5</v>
      </c>
      <c r="G4" s="10">
        <v>6</v>
      </c>
      <c r="H4" s="10">
        <v>7</v>
      </c>
      <c r="I4" s="9">
        <v>8</v>
      </c>
      <c r="J4" s="10">
        <v>9</v>
      </c>
      <c r="K4" s="62">
        <v>10</v>
      </c>
    </row>
    <row r="5" spans="1:11" ht="22.5" customHeight="1">
      <c r="A5" s="112" t="s">
        <v>6</v>
      </c>
      <c r="B5" s="37"/>
      <c r="C5" s="35"/>
      <c r="D5" s="2" t="s">
        <v>7</v>
      </c>
      <c r="E5" s="63">
        <f>E9+E20+E22</f>
        <v>1392930.8399999999</v>
      </c>
      <c r="F5" s="69">
        <v>74.9</v>
      </c>
      <c r="G5" s="63">
        <f>G9+G20+G22</f>
        <v>464140</v>
      </c>
      <c r="H5" s="63">
        <f>H9+H20+H22</f>
        <v>1066930.5</v>
      </c>
      <c r="I5" s="63">
        <f>I9+I20+I22</f>
        <v>1038729.1799999999</v>
      </c>
      <c r="J5" s="70">
        <f aca="true" t="shared" si="0" ref="J5:J12">(I5/H5)*100</f>
        <v>97.35678003393848</v>
      </c>
      <c r="K5" s="42">
        <f aca="true" t="shared" si="1" ref="K5:K11">(I5/E5)*100</f>
        <v>74.5714826731814</v>
      </c>
    </row>
    <row r="6" spans="1:11" ht="10.5" customHeight="1">
      <c r="A6" s="106"/>
      <c r="B6" s="36"/>
      <c r="C6" s="25"/>
      <c r="D6" s="92" t="s">
        <v>8</v>
      </c>
      <c r="E6" s="81">
        <f>E5-E7</f>
        <v>520754.45999999985</v>
      </c>
      <c r="F6" s="47">
        <v>99</v>
      </c>
      <c r="G6" s="81">
        <f>G5-G7</f>
        <v>29600</v>
      </c>
      <c r="H6" s="81">
        <f>H5-H7</f>
        <v>535070.5</v>
      </c>
      <c r="I6" s="81">
        <f>I5-I7</f>
        <v>529094.94</v>
      </c>
      <c r="J6" s="91">
        <f t="shared" si="0"/>
        <v>98.88322006165542</v>
      </c>
      <c r="K6" s="51">
        <f t="shared" si="1"/>
        <v>101.60161470340555</v>
      </c>
    </row>
    <row r="7" spans="1:11" ht="9.75" customHeight="1">
      <c r="A7" s="106"/>
      <c r="B7" s="36"/>
      <c r="C7" s="25"/>
      <c r="D7" s="90" t="s">
        <v>212</v>
      </c>
      <c r="E7" s="81">
        <f>E18+E19</f>
        <v>872176.38</v>
      </c>
      <c r="F7" s="47">
        <v>65.4</v>
      </c>
      <c r="G7" s="81">
        <f>G18+G19</f>
        <v>434540</v>
      </c>
      <c r="H7" s="81">
        <f>H18+H19</f>
        <v>531860</v>
      </c>
      <c r="I7" s="81">
        <f>I18+I19</f>
        <v>509634.24</v>
      </c>
      <c r="J7" s="91">
        <f t="shared" si="0"/>
        <v>95.82112586018877</v>
      </c>
      <c r="K7" s="51">
        <f t="shared" si="1"/>
        <v>58.432474403858535</v>
      </c>
    </row>
    <row r="8" spans="1:11" ht="11.25" customHeight="1">
      <c r="A8" s="106"/>
      <c r="B8" s="36"/>
      <c r="C8" s="25"/>
      <c r="D8" s="90" t="s">
        <v>216</v>
      </c>
      <c r="E8" s="81">
        <f>E18+E19</f>
        <v>872176.38</v>
      </c>
      <c r="F8" s="47">
        <v>65.4</v>
      </c>
      <c r="G8" s="81">
        <f>G18+G19</f>
        <v>434540</v>
      </c>
      <c r="H8" s="81">
        <f>H18+H19</f>
        <v>531860</v>
      </c>
      <c r="I8" s="81">
        <f>I18+I19</f>
        <v>509634.24</v>
      </c>
      <c r="J8" s="91">
        <f t="shared" si="0"/>
        <v>95.82112586018877</v>
      </c>
      <c r="K8" s="47">
        <f t="shared" si="1"/>
        <v>58.432474403858535</v>
      </c>
    </row>
    <row r="9" spans="1:11" ht="21" customHeight="1">
      <c r="A9" s="106"/>
      <c r="B9" s="109" t="s">
        <v>10</v>
      </c>
      <c r="C9" s="19"/>
      <c r="D9" s="2" t="s">
        <v>11</v>
      </c>
      <c r="E9" s="72">
        <f>E12+E13+E14+E15+E18+E19+E16+E17</f>
        <v>880614.84</v>
      </c>
      <c r="F9" s="76">
        <v>65.6</v>
      </c>
      <c r="G9" s="72">
        <f>G12+G13+G14+G15+G18+G19+G16+G17</f>
        <v>439140</v>
      </c>
      <c r="H9" s="72">
        <f>H12+H13+H14+H15+H18+H19+H16+H17</f>
        <v>536660</v>
      </c>
      <c r="I9" s="72">
        <f>I12+I13+I14+I15+I18+I19+I16+I17</f>
        <v>513841.68</v>
      </c>
      <c r="J9" s="70">
        <f t="shared" si="0"/>
        <v>95.7480863116312</v>
      </c>
      <c r="K9" s="42">
        <f t="shared" si="1"/>
        <v>58.3503316841674</v>
      </c>
    </row>
    <row r="10" spans="1:11" ht="11.25" customHeight="1">
      <c r="A10" s="106"/>
      <c r="B10" s="110"/>
      <c r="C10" s="25"/>
      <c r="D10" s="92" t="s">
        <v>12</v>
      </c>
      <c r="E10" s="81">
        <f>E12+E13+E14+E15+E16+E17</f>
        <v>8438.46</v>
      </c>
      <c r="F10" s="47">
        <v>100</v>
      </c>
      <c r="G10" s="81">
        <f>G12+G13+G14+G15+G16+G17</f>
        <v>4600</v>
      </c>
      <c r="H10" s="81">
        <f>H12+H13+H14+H15+H16+H17</f>
        <v>4800</v>
      </c>
      <c r="I10" s="81">
        <f>I12+I13+I14+I15+I16+I17</f>
        <v>4207.4400000000005</v>
      </c>
      <c r="J10" s="99">
        <f t="shared" si="0"/>
        <v>87.655</v>
      </c>
      <c r="K10" s="51">
        <f t="shared" si="1"/>
        <v>49.86028256340613</v>
      </c>
    </row>
    <row r="11" spans="1:11" ht="11.25">
      <c r="A11" s="106"/>
      <c r="B11" s="110"/>
      <c r="C11" s="25"/>
      <c r="D11" s="92" t="s">
        <v>13</v>
      </c>
      <c r="E11" s="81">
        <f>E18+E19</f>
        <v>872176.38</v>
      </c>
      <c r="F11" s="47">
        <v>65.4</v>
      </c>
      <c r="G11" s="81">
        <f>G18+G19</f>
        <v>434540</v>
      </c>
      <c r="H11" s="81">
        <f>H18+H19</f>
        <v>531860</v>
      </c>
      <c r="I11" s="81">
        <f>I18+I19</f>
        <v>509634.24</v>
      </c>
      <c r="J11" s="99">
        <f t="shared" si="0"/>
        <v>95.82112586018877</v>
      </c>
      <c r="K11" s="47">
        <f t="shared" si="1"/>
        <v>58.432474403858535</v>
      </c>
    </row>
    <row r="12" spans="1:11" ht="11.25" customHeight="1">
      <c r="A12" s="106"/>
      <c r="B12" s="110"/>
      <c r="C12" s="21">
        <v>4210</v>
      </c>
      <c r="D12" s="13" t="s">
        <v>14</v>
      </c>
      <c r="E12" s="65"/>
      <c r="F12" s="73"/>
      <c r="G12" s="65">
        <v>100</v>
      </c>
      <c r="H12" s="65">
        <v>20</v>
      </c>
      <c r="I12" s="65"/>
      <c r="J12" s="71">
        <f t="shared" si="0"/>
        <v>0</v>
      </c>
      <c r="K12" s="42"/>
    </row>
    <row r="13" spans="1:11" ht="11.25">
      <c r="A13" s="106"/>
      <c r="B13" s="110"/>
      <c r="C13" s="21">
        <v>4260</v>
      </c>
      <c r="D13" s="13" t="s">
        <v>15</v>
      </c>
      <c r="E13" s="65">
        <v>3438.46</v>
      </c>
      <c r="F13" s="73">
        <v>100</v>
      </c>
      <c r="G13" s="65">
        <v>4000</v>
      </c>
      <c r="H13" s="65">
        <v>3900</v>
      </c>
      <c r="I13" s="65">
        <v>3355.44</v>
      </c>
      <c r="J13" s="74">
        <f aca="true" t="shared" si="2" ref="J13:J22">(I13/H13)*100</f>
        <v>86.03692307692307</v>
      </c>
      <c r="K13" s="42">
        <f>(I13/E13)*100</f>
        <v>97.58554701814184</v>
      </c>
    </row>
    <row r="14" spans="1:11" ht="12.75" customHeight="1">
      <c r="A14" s="106"/>
      <c r="B14" s="110"/>
      <c r="C14" s="21" t="s">
        <v>16</v>
      </c>
      <c r="D14" s="13" t="s">
        <v>17</v>
      </c>
      <c r="E14" s="65"/>
      <c r="F14" s="73"/>
      <c r="G14" s="65">
        <v>200</v>
      </c>
      <c r="H14" s="65">
        <v>20</v>
      </c>
      <c r="I14" s="65"/>
      <c r="J14" s="71">
        <f t="shared" si="2"/>
        <v>0</v>
      </c>
      <c r="K14" s="42"/>
    </row>
    <row r="15" spans="1:11" ht="12" customHeight="1">
      <c r="A15" s="106"/>
      <c r="B15" s="110"/>
      <c r="C15" s="21" t="s">
        <v>18</v>
      </c>
      <c r="D15" s="13" t="s">
        <v>19</v>
      </c>
      <c r="E15" s="65"/>
      <c r="F15" s="73"/>
      <c r="G15" s="65">
        <v>200</v>
      </c>
      <c r="H15" s="65">
        <v>830</v>
      </c>
      <c r="I15" s="65">
        <v>824</v>
      </c>
      <c r="J15" s="71">
        <f t="shared" si="2"/>
        <v>99.27710843373494</v>
      </c>
      <c r="K15" s="42"/>
    </row>
    <row r="16" spans="1:11" ht="24" customHeight="1">
      <c r="A16" s="106"/>
      <c r="B16" s="110"/>
      <c r="C16" s="13">
        <v>4520</v>
      </c>
      <c r="D16" s="13" t="s">
        <v>283</v>
      </c>
      <c r="E16" s="75"/>
      <c r="F16" s="73"/>
      <c r="G16" s="65">
        <v>100</v>
      </c>
      <c r="H16" s="65">
        <v>30</v>
      </c>
      <c r="I16" s="75">
        <v>28</v>
      </c>
      <c r="J16" s="71">
        <f t="shared" si="2"/>
        <v>93.33333333333333</v>
      </c>
      <c r="K16" s="64"/>
    </row>
    <row r="17" spans="1:11" ht="33" customHeight="1">
      <c r="A17" s="106"/>
      <c r="B17" s="110"/>
      <c r="C17" s="13">
        <v>4600</v>
      </c>
      <c r="D17" s="13" t="s">
        <v>286</v>
      </c>
      <c r="E17" s="75">
        <v>5000</v>
      </c>
      <c r="F17" s="73">
        <v>100</v>
      </c>
      <c r="G17" s="65"/>
      <c r="H17" s="65"/>
      <c r="I17" s="75"/>
      <c r="J17" s="71"/>
      <c r="K17" s="64"/>
    </row>
    <row r="18" spans="1:11" ht="20.25" customHeight="1">
      <c r="A18" s="106"/>
      <c r="B18" s="110"/>
      <c r="C18" s="13">
        <v>6050</v>
      </c>
      <c r="D18" s="13" t="s">
        <v>21</v>
      </c>
      <c r="E18" s="65">
        <v>872176.38</v>
      </c>
      <c r="F18" s="73">
        <v>68</v>
      </c>
      <c r="G18" s="65">
        <v>433540</v>
      </c>
      <c r="H18" s="65">
        <v>291860</v>
      </c>
      <c r="I18" s="65">
        <v>269634.24</v>
      </c>
      <c r="J18" s="71">
        <f t="shared" si="2"/>
        <v>92.38478722675255</v>
      </c>
      <c r="K18" s="46">
        <f>(I18/E18)*100</f>
        <v>30.915104580107982</v>
      </c>
    </row>
    <row r="19" spans="1:11" ht="20.25" customHeight="1">
      <c r="A19" s="106"/>
      <c r="B19" s="110"/>
      <c r="C19" s="13">
        <v>6059</v>
      </c>
      <c r="D19" s="13" t="s">
        <v>284</v>
      </c>
      <c r="E19" s="65"/>
      <c r="F19" s="73"/>
      <c r="G19" s="65">
        <v>1000</v>
      </c>
      <c r="H19" s="65">
        <v>240000</v>
      </c>
      <c r="I19" s="65">
        <v>240000</v>
      </c>
      <c r="J19" s="71">
        <f t="shared" si="2"/>
        <v>100</v>
      </c>
      <c r="K19" s="64"/>
    </row>
    <row r="20" spans="1:11" ht="13.5" customHeight="1">
      <c r="A20" s="106"/>
      <c r="B20" s="109" t="s">
        <v>23</v>
      </c>
      <c r="C20" s="19"/>
      <c r="D20" s="2" t="s">
        <v>24</v>
      </c>
      <c r="E20" s="72">
        <f>E21</f>
        <v>22490.22</v>
      </c>
      <c r="F20" s="76">
        <v>81.4</v>
      </c>
      <c r="G20" s="72">
        <f>G21</f>
        <v>25000</v>
      </c>
      <c r="H20" s="72">
        <f>H21</f>
        <v>27000</v>
      </c>
      <c r="I20" s="72">
        <f>I21</f>
        <v>21617</v>
      </c>
      <c r="J20" s="70">
        <f t="shared" si="2"/>
        <v>80.06296296296296</v>
      </c>
      <c r="K20" s="64">
        <f aca="true" t="shared" si="3" ref="K20:K39">(I20/E20)*100</f>
        <v>96.11733455697632</v>
      </c>
    </row>
    <row r="21" spans="1:11" ht="34.5" customHeight="1">
      <c r="A21" s="106"/>
      <c r="B21" s="103"/>
      <c r="C21" s="21" t="s">
        <v>25</v>
      </c>
      <c r="D21" s="13" t="s">
        <v>230</v>
      </c>
      <c r="E21" s="65">
        <v>22490.22</v>
      </c>
      <c r="F21" s="73">
        <v>81</v>
      </c>
      <c r="G21" s="65">
        <v>25000</v>
      </c>
      <c r="H21" s="65">
        <v>27000</v>
      </c>
      <c r="I21" s="65">
        <v>21617</v>
      </c>
      <c r="J21" s="71">
        <f t="shared" si="2"/>
        <v>80.06296296296296</v>
      </c>
      <c r="K21" s="42">
        <f t="shared" si="3"/>
        <v>96.11733455697632</v>
      </c>
    </row>
    <row r="22" spans="1:11" ht="11.25">
      <c r="A22" s="106"/>
      <c r="B22" s="116" t="s">
        <v>26</v>
      </c>
      <c r="C22" s="19"/>
      <c r="D22" s="2" t="s">
        <v>27</v>
      </c>
      <c r="E22" s="63">
        <f>E23+E24+E25+E26+E27+E28+E29</f>
        <v>489825.77999999997</v>
      </c>
      <c r="F22" s="69">
        <v>100</v>
      </c>
      <c r="G22" s="63">
        <f>G23+G24+G25+G26+G27+G28+G29</f>
        <v>0</v>
      </c>
      <c r="H22" s="63">
        <f>H23+H24+H25+H26+H27+H28+H29</f>
        <v>503270.50000000006</v>
      </c>
      <c r="I22" s="63">
        <f>I23+I24+I25+I26+I27+I28+I29</f>
        <v>503270.50000000006</v>
      </c>
      <c r="J22" s="74">
        <f t="shared" si="2"/>
        <v>100</v>
      </c>
      <c r="K22" s="64">
        <f t="shared" si="3"/>
        <v>102.74479632329685</v>
      </c>
    </row>
    <row r="23" spans="1:11" ht="19.5" customHeight="1">
      <c r="A23" s="106"/>
      <c r="B23" s="106"/>
      <c r="C23" s="21" t="s">
        <v>28</v>
      </c>
      <c r="D23" s="13" t="s">
        <v>277</v>
      </c>
      <c r="E23" s="65">
        <v>935.05</v>
      </c>
      <c r="F23" s="73">
        <v>100</v>
      </c>
      <c r="G23" s="72"/>
      <c r="H23" s="65">
        <v>986.23</v>
      </c>
      <c r="I23" s="65">
        <v>986.23</v>
      </c>
      <c r="J23" s="74">
        <f aca="true" t="shared" si="4" ref="J23:J29">(I23/H23)*100</f>
        <v>100</v>
      </c>
      <c r="K23" s="42">
        <f t="shared" si="3"/>
        <v>105.47350409069034</v>
      </c>
    </row>
    <row r="24" spans="1:11" ht="11.25" customHeight="1">
      <c r="A24" s="106"/>
      <c r="B24" s="106"/>
      <c r="C24" s="21" t="s">
        <v>29</v>
      </c>
      <c r="D24" s="13" t="s">
        <v>30</v>
      </c>
      <c r="E24" s="65">
        <v>150.81</v>
      </c>
      <c r="F24" s="73">
        <v>100</v>
      </c>
      <c r="G24" s="72"/>
      <c r="H24" s="65">
        <v>159.07</v>
      </c>
      <c r="I24" s="65">
        <v>159.07</v>
      </c>
      <c r="J24" s="74">
        <f t="shared" si="4"/>
        <v>100</v>
      </c>
      <c r="K24" s="42">
        <f t="shared" si="3"/>
        <v>105.4770903786221</v>
      </c>
    </row>
    <row r="25" spans="1:11" ht="9.75" customHeight="1">
      <c r="A25" s="106"/>
      <c r="B25" s="106"/>
      <c r="C25" s="21" t="s">
        <v>31</v>
      </c>
      <c r="D25" s="13" t="s">
        <v>32</v>
      </c>
      <c r="E25" s="65">
        <v>6155.76</v>
      </c>
      <c r="F25" s="73">
        <v>100</v>
      </c>
      <c r="G25" s="72"/>
      <c r="H25" s="65">
        <v>6492.65</v>
      </c>
      <c r="I25" s="65">
        <v>6492.65</v>
      </c>
      <c r="J25" s="74">
        <f t="shared" si="4"/>
        <v>100</v>
      </c>
      <c r="K25" s="42">
        <f t="shared" si="3"/>
        <v>105.47276047149336</v>
      </c>
    </row>
    <row r="26" spans="1:11" ht="21.75" customHeight="1">
      <c r="A26" s="106"/>
      <c r="B26" s="106"/>
      <c r="C26" s="21" t="s">
        <v>33</v>
      </c>
      <c r="D26" s="13" t="s">
        <v>14</v>
      </c>
      <c r="E26" s="65">
        <v>2214.1</v>
      </c>
      <c r="F26" s="73">
        <v>100</v>
      </c>
      <c r="G26" s="72"/>
      <c r="H26" s="65">
        <v>2154.7</v>
      </c>
      <c r="I26" s="65">
        <v>2154.7</v>
      </c>
      <c r="J26" s="74">
        <f t="shared" si="4"/>
        <v>100</v>
      </c>
      <c r="K26" s="42">
        <f t="shared" si="3"/>
        <v>97.31719434533218</v>
      </c>
    </row>
    <row r="27" spans="1:11" ht="9.75" customHeight="1">
      <c r="A27" s="106"/>
      <c r="B27" s="106"/>
      <c r="C27" s="21" t="s">
        <v>34</v>
      </c>
      <c r="D27" s="13" t="s">
        <v>15</v>
      </c>
      <c r="E27" s="65">
        <v>60.01</v>
      </c>
      <c r="F27" s="73">
        <v>100</v>
      </c>
      <c r="G27" s="72"/>
      <c r="H27" s="65">
        <v>60</v>
      </c>
      <c r="I27" s="65">
        <v>60</v>
      </c>
      <c r="J27" s="74">
        <f t="shared" si="4"/>
        <v>100</v>
      </c>
      <c r="K27" s="42">
        <f t="shared" si="3"/>
        <v>99.98333611064822</v>
      </c>
    </row>
    <row r="28" spans="1:11" ht="10.5" customHeight="1">
      <c r="A28" s="106"/>
      <c r="B28" s="106"/>
      <c r="C28" s="25">
        <v>4430</v>
      </c>
      <c r="D28" s="13" t="s">
        <v>35</v>
      </c>
      <c r="E28" s="66">
        <v>480221.35</v>
      </c>
      <c r="F28" s="73">
        <v>100</v>
      </c>
      <c r="G28" s="66"/>
      <c r="H28" s="77">
        <v>493402.45</v>
      </c>
      <c r="I28" s="66">
        <v>493402.45</v>
      </c>
      <c r="J28" s="74">
        <f t="shared" si="4"/>
        <v>100</v>
      </c>
      <c r="K28" s="42">
        <f t="shared" si="3"/>
        <v>102.74479674841612</v>
      </c>
    </row>
    <row r="29" spans="1:11" ht="31.5" customHeight="1">
      <c r="A29" s="111"/>
      <c r="B29" s="111"/>
      <c r="C29" s="25">
        <v>4740</v>
      </c>
      <c r="D29" s="13" t="s">
        <v>285</v>
      </c>
      <c r="E29" s="66">
        <v>88.7</v>
      </c>
      <c r="F29" s="73">
        <v>100</v>
      </c>
      <c r="G29" s="66"/>
      <c r="H29" s="77">
        <v>15.4</v>
      </c>
      <c r="I29" s="66">
        <v>15.4</v>
      </c>
      <c r="J29" s="74">
        <f t="shared" si="4"/>
        <v>100</v>
      </c>
      <c r="K29" s="42">
        <f t="shared" si="3"/>
        <v>17.361894024802705</v>
      </c>
    </row>
    <row r="30" spans="1:11" ht="14.25" customHeight="1">
      <c r="A30" s="112" t="s">
        <v>36</v>
      </c>
      <c r="B30" s="2"/>
      <c r="C30" s="2"/>
      <c r="D30" s="19" t="s">
        <v>37</v>
      </c>
      <c r="E30" s="72">
        <f>E39+E51+E34</f>
        <v>3341323.62</v>
      </c>
      <c r="F30" s="76">
        <v>75.8</v>
      </c>
      <c r="G30" s="72">
        <f>G39+G51+G34</f>
        <v>2347285</v>
      </c>
      <c r="H30" s="72">
        <f>H39+H51+H34</f>
        <v>3538149</v>
      </c>
      <c r="I30" s="72">
        <f>I39+I51+I34</f>
        <v>3222088.6799999997</v>
      </c>
      <c r="J30" s="78">
        <f aca="true" t="shared" si="5" ref="J30:J39">(I30/H30)*100</f>
        <v>91.06707151112063</v>
      </c>
      <c r="K30" s="78">
        <f t="shared" si="3"/>
        <v>96.4315057875178</v>
      </c>
    </row>
    <row r="31" spans="1:11" ht="11.25">
      <c r="A31" s="106"/>
      <c r="B31" s="2"/>
      <c r="C31" s="2"/>
      <c r="D31" s="100" t="s">
        <v>8</v>
      </c>
      <c r="E31" s="75">
        <f>E34+E39+E51-E70-E67-E50-E38-E37</f>
        <v>802959.6900000003</v>
      </c>
      <c r="F31" s="101">
        <v>86</v>
      </c>
      <c r="G31" s="75">
        <f>G34+G39+G51-G70-G67-G50-G38-G37</f>
        <v>369107</v>
      </c>
      <c r="H31" s="75">
        <f>H34+H39+H51-H70-H67-H50-H38-H37</f>
        <v>1820944</v>
      </c>
      <c r="I31" s="75">
        <f>I34+I39+I51-I70-I67-I50-I38-I37</f>
        <v>1724462.75</v>
      </c>
      <c r="J31" s="102">
        <f t="shared" si="5"/>
        <v>94.7015806087392</v>
      </c>
      <c r="K31" s="102">
        <f t="shared" si="3"/>
        <v>214.7633027506025</v>
      </c>
    </row>
    <row r="32" spans="1:11" ht="11.25">
      <c r="A32" s="106"/>
      <c r="B32" s="2"/>
      <c r="C32" s="2"/>
      <c r="D32" s="100" t="s">
        <v>217</v>
      </c>
      <c r="E32" s="75">
        <f>E50+E67+E70+E37+E38</f>
        <v>2538363.9299999997</v>
      </c>
      <c r="F32" s="75"/>
      <c r="G32" s="75">
        <f>G50+G67+G70+G37+G38+G68+G69+G71</f>
        <v>1982178</v>
      </c>
      <c r="H32" s="75">
        <f>H50+H67+H70+H37+H38+H68+H69+H71</f>
        <v>2573081</v>
      </c>
      <c r="I32" s="75">
        <f>I50+I67+I70+I37+I38+I68+I69+I71</f>
        <v>2353501.9299999997</v>
      </c>
      <c r="J32" s="102">
        <f t="shared" si="5"/>
        <v>91.46629779629944</v>
      </c>
      <c r="K32" s="102">
        <f t="shared" si="3"/>
        <v>92.71727754183775</v>
      </c>
    </row>
    <row r="33" spans="1:11" ht="11.25">
      <c r="A33" s="106"/>
      <c r="B33" s="2"/>
      <c r="C33" s="2"/>
      <c r="D33" s="100" t="s">
        <v>218</v>
      </c>
      <c r="E33" s="75">
        <f>E50+E67+E70+E37+E38</f>
        <v>2538363.9299999997</v>
      </c>
      <c r="F33" s="101">
        <v>73</v>
      </c>
      <c r="G33" s="75">
        <f>G50+G67+G70+G37+G38+G68+G69+G71</f>
        <v>1982178</v>
      </c>
      <c r="H33" s="75">
        <f>H50+H67+H70+H37+H38+H68+H69+H71</f>
        <v>2573081</v>
      </c>
      <c r="I33" s="75">
        <f>I50+I67+I70+I37+I38+I68+I69+I71</f>
        <v>2353501.9299999997</v>
      </c>
      <c r="J33" s="102">
        <f t="shared" si="5"/>
        <v>91.46629779629944</v>
      </c>
      <c r="K33" s="102">
        <f t="shared" si="3"/>
        <v>92.71727754183775</v>
      </c>
    </row>
    <row r="34" spans="1:11" ht="12.75" customHeight="1">
      <c r="A34" s="106"/>
      <c r="B34" s="117">
        <v>60013</v>
      </c>
      <c r="C34" s="2"/>
      <c r="D34" s="19" t="s">
        <v>245</v>
      </c>
      <c r="E34" s="65">
        <f>E37+E35+E38+E36</f>
        <v>157510.1</v>
      </c>
      <c r="F34" s="65">
        <v>22</v>
      </c>
      <c r="G34" s="65">
        <f>G37+G35+G38+G36</f>
        <v>560000</v>
      </c>
      <c r="H34" s="65">
        <f>H37+H35+H38+H36</f>
        <v>718500</v>
      </c>
      <c r="I34" s="65">
        <f>I37+I35+I38+I36</f>
        <v>715734.11</v>
      </c>
      <c r="J34" s="79">
        <f t="shared" si="5"/>
        <v>99.615046624913</v>
      </c>
      <c r="K34" s="79">
        <f t="shared" si="3"/>
        <v>454.40521591948703</v>
      </c>
    </row>
    <row r="35" spans="1:11" ht="16.5" customHeight="1">
      <c r="A35" s="106"/>
      <c r="B35" s="118"/>
      <c r="C35" s="13">
        <v>4210</v>
      </c>
      <c r="D35" s="21" t="s">
        <v>14</v>
      </c>
      <c r="E35" s="65">
        <v>10000</v>
      </c>
      <c r="F35" s="80">
        <v>100</v>
      </c>
      <c r="G35" s="65"/>
      <c r="H35" s="65"/>
      <c r="I35" s="65"/>
      <c r="J35" s="79"/>
      <c r="K35" s="79"/>
    </row>
    <row r="36" spans="1:11" ht="21" customHeight="1">
      <c r="A36" s="106"/>
      <c r="B36" s="118"/>
      <c r="C36" s="13">
        <v>4520</v>
      </c>
      <c r="D36" s="21" t="s">
        <v>287</v>
      </c>
      <c r="E36" s="65"/>
      <c r="F36" s="80"/>
      <c r="G36" s="65"/>
      <c r="H36" s="65">
        <v>8500</v>
      </c>
      <c r="I36" s="65">
        <v>8343.13</v>
      </c>
      <c r="J36" s="79">
        <f t="shared" si="5"/>
        <v>98.15447058823528</v>
      </c>
      <c r="K36" s="79"/>
    </row>
    <row r="37" spans="1:11" ht="23.25" customHeight="1">
      <c r="A37" s="106"/>
      <c r="B37" s="118"/>
      <c r="C37" s="13">
        <v>6050</v>
      </c>
      <c r="D37" s="13" t="s">
        <v>21</v>
      </c>
      <c r="E37" s="65">
        <v>119344.75</v>
      </c>
      <c r="F37" s="80">
        <v>17</v>
      </c>
      <c r="G37" s="65">
        <v>560000</v>
      </c>
      <c r="H37" s="65">
        <v>710000</v>
      </c>
      <c r="I37" s="65">
        <v>707390.98</v>
      </c>
      <c r="J37" s="79">
        <f t="shared" si="5"/>
        <v>99.6325323943662</v>
      </c>
      <c r="K37" s="22">
        <f t="shared" si="3"/>
        <v>592.7290308119964</v>
      </c>
    </row>
    <row r="38" spans="1:11" ht="20.25" customHeight="1">
      <c r="A38" s="106"/>
      <c r="B38" s="119"/>
      <c r="C38" s="13">
        <v>6060</v>
      </c>
      <c r="D38" s="13" t="s">
        <v>22</v>
      </c>
      <c r="E38" s="15">
        <v>28165.35</v>
      </c>
      <c r="F38" s="38">
        <v>100</v>
      </c>
      <c r="G38" s="15"/>
      <c r="H38" s="15"/>
      <c r="I38" s="15"/>
      <c r="J38" s="22"/>
      <c r="K38" s="20"/>
    </row>
    <row r="39" spans="1:11" ht="14.25" customHeight="1">
      <c r="A39" s="106"/>
      <c r="B39" s="117">
        <v>60014</v>
      </c>
      <c r="C39" s="2"/>
      <c r="D39" s="19" t="s">
        <v>38</v>
      </c>
      <c r="E39" s="5">
        <f>E40+E41+E42+E43+E44+E45+E46+E48+E47+E50+E49</f>
        <v>361404.56</v>
      </c>
      <c r="F39" s="5">
        <v>88</v>
      </c>
      <c r="G39" s="5">
        <f>G40+G41+G42+G43+G44+G45+G46+G48+G47+G50+G49</f>
        <v>401157</v>
      </c>
      <c r="H39" s="5">
        <f>H40+H41+H42+H43+H44+H45+H46+H48+H47+H50+H49</f>
        <v>124832</v>
      </c>
      <c r="I39" s="5">
        <f>I40+I41+I42+I43+I44+I45+I46+I48+I47+I50+I49</f>
        <v>114886.77</v>
      </c>
      <c r="J39" s="20">
        <f t="shared" si="5"/>
        <v>92.03310849782108</v>
      </c>
      <c r="K39" s="20">
        <f t="shared" si="3"/>
        <v>31.788965252679713</v>
      </c>
    </row>
    <row r="40" spans="1:11" ht="21.75" customHeight="1">
      <c r="A40" s="106"/>
      <c r="B40" s="118"/>
      <c r="C40" s="13">
        <v>4010</v>
      </c>
      <c r="D40" s="21" t="s">
        <v>39</v>
      </c>
      <c r="E40" s="15"/>
      <c r="F40" s="38"/>
      <c r="G40" s="15">
        <v>500</v>
      </c>
      <c r="H40" s="15"/>
      <c r="I40" s="15"/>
      <c r="J40" s="20"/>
      <c r="K40" s="22"/>
    </row>
    <row r="41" spans="1:11" ht="11.25" customHeight="1">
      <c r="A41" s="106"/>
      <c r="B41" s="118"/>
      <c r="C41" s="13">
        <v>4040</v>
      </c>
      <c r="D41" s="21" t="s">
        <v>40</v>
      </c>
      <c r="E41" s="15"/>
      <c r="F41" s="38"/>
      <c r="G41" s="15">
        <v>200</v>
      </c>
      <c r="H41" s="15"/>
      <c r="I41" s="15"/>
      <c r="J41" s="20"/>
      <c r="K41" s="22"/>
    </row>
    <row r="42" spans="1:11" ht="9.75" customHeight="1">
      <c r="A42" s="106"/>
      <c r="B42" s="118"/>
      <c r="C42" s="13">
        <v>4110</v>
      </c>
      <c r="D42" s="21" t="s">
        <v>41</v>
      </c>
      <c r="E42" s="15"/>
      <c r="F42" s="38"/>
      <c r="G42" s="15">
        <v>207</v>
      </c>
      <c r="H42" s="15"/>
      <c r="I42" s="15"/>
      <c r="J42" s="20"/>
      <c r="K42" s="22"/>
    </row>
    <row r="43" spans="1:11" ht="10.5" customHeight="1">
      <c r="A43" s="106"/>
      <c r="B43" s="118"/>
      <c r="C43" s="13">
        <v>4120</v>
      </c>
      <c r="D43" s="21" t="s">
        <v>30</v>
      </c>
      <c r="E43" s="15"/>
      <c r="F43" s="38"/>
      <c r="G43" s="15">
        <v>30</v>
      </c>
      <c r="H43" s="15"/>
      <c r="I43" s="15"/>
      <c r="J43" s="20"/>
      <c r="K43" s="22"/>
    </row>
    <row r="44" spans="1:11" ht="13.5" customHeight="1">
      <c r="A44" s="106"/>
      <c r="B44" s="118"/>
      <c r="C44" s="13">
        <v>4170</v>
      </c>
      <c r="D44" s="21" t="s">
        <v>32</v>
      </c>
      <c r="E44" s="15"/>
      <c r="F44" s="38"/>
      <c r="G44" s="15">
        <v>2500</v>
      </c>
      <c r="H44" s="15"/>
      <c r="I44" s="15"/>
      <c r="J44" s="3"/>
      <c r="K44" s="22"/>
    </row>
    <row r="45" spans="1:11" ht="13.5" customHeight="1">
      <c r="A45" s="106"/>
      <c r="B45" s="118"/>
      <c r="C45" s="13">
        <v>4210</v>
      </c>
      <c r="D45" s="21" t="s">
        <v>231</v>
      </c>
      <c r="E45" s="15">
        <v>3067.4</v>
      </c>
      <c r="F45" s="38">
        <v>77</v>
      </c>
      <c r="G45" s="15">
        <v>4000</v>
      </c>
      <c r="H45" s="15">
        <v>2800</v>
      </c>
      <c r="I45" s="15">
        <v>2731.44</v>
      </c>
      <c r="J45" s="38">
        <f>(I45/H45)*100</f>
        <v>97.55142857142857</v>
      </c>
      <c r="K45" s="22">
        <f>(I45/E45)*100</f>
        <v>89.04740170828714</v>
      </c>
    </row>
    <row r="46" spans="1:11" ht="11.25" customHeight="1">
      <c r="A46" s="106"/>
      <c r="B46" s="118"/>
      <c r="C46" s="13" t="s">
        <v>16</v>
      </c>
      <c r="D46" s="21" t="s">
        <v>17</v>
      </c>
      <c r="E46" s="15">
        <v>88103.36</v>
      </c>
      <c r="F46" s="38">
        <v>100</v>
      </c>
      <c r="G46" s="15">
        <v>34720</v>
      </c>
      <c r="H46" s="15">
        <v>45720</v>
      </c>
      <c r="I46" s="15">
        <v>36046.5</v>
      </c>
      <c r="J46" s="38">
        <f>(I46/H46)*100</f>
        <v>78.84186351706036</v>
      </c>
      <c r="K46" s="22">
        <f>(I46/E46)*100</f>
        <v>40.91387661038126</v>
      </c>
    </row>
    <row r="47" spans="1:11" ht="13.5" customHeight="1">
      <c r="A47" s="106"/>
      <c r="B47" s="118"/>
      <c r="C47" s="13">
        <v>4280</v>
      </c>
      <c r="D47" s="21" t="s">
        <v>83</v>
      </c>
      <c r="E47" s="15"/>
      <c r="F47" s="3"/>
      <c r="G47" s="15">
        <v>200</v>
      </c>
      <c r="H47" s="15"/>
      <c r="I47" s="15"/>
      <c r="J47" s="3"/>
      <c r="K47" s="20"/>
    </row>
    <row r="48" spans="1:11" ht="10.5" customHeight="1">
      <c r="A48" s="106"/>
      <c r="B48" s="118"/>
      <c r="C48" s="13" t="s">
        <v>18</v>
      </c>
      <c r="D48" s="21" t="s">
        <v>19</v>
      </c>
      <c r="E48" s="15">
        <v>45411.77</v>
      </c>
      <c r="F48" s="33">
        <v>100</v>
      </c>
      <c r="G48" s="15">
        <v>58800</v>
      </c>
      <c r="H48" s="15">
        <v>70432</v>
      </c>
      <c r="I48" s="15">
        <v>70274.33</v>
      </c>
      <c r="J48" s="33">
        <f>(I48/H48)*100</f>
        <v>99.77613868696048</v>
      </c>
      <c r="K48" s="22">
        <f aca="true" t="shared" si="6" ref="K48:K64">(I48/E48)*100</f>
        <v>154.74915423908826</v>
      </c>
    </row>
    <row r="49" spans="1:11" ht="10.5" customHeight="1">
      <c r="A49" s="106"/>
      <c r="B49" s="118"/>
      <c r="C49" s="13">
        <v>4520</v>
      </c>
      <c r="D49" s="21" t="s">
        <v>52</v>
      </c>
      <c r="E49" s="15"/>
      <c r="F49" s="33"/>
      <c r="G49" s="15"/>
      <c r="H49" s="15">
        <v>5880</v>
      </c>
      <c r="I49" s="15">
        <v>5834.5</v>
      </c>
      <c r="J49" s="33">
        <f>(I49/H49)*100</f>
        <v>99.22619047619048</v>
      </c>
      <c r="K49" s="22"/>
    </row>
    <row r="50" spans="1:11" ht="20.25" customHeight="1">
      <c r="A50" s="106"/>
      <c r="B50" s="118"/>
      <c r="C50" s="13">
        <v>6050</v>
      </c>
      <c r="D50" s="21" t="s">
        <v>21</v>
      </c>
      <c r="E50" s="15">
        <v>224822.03</v>
      </c>
      <c r="F50" s="38">
        <v>83</v>
      </c>
      <c r="G50" s="15">
        <v>300000</v>
      </c>
      <c r="H50" s="15"/>
      <c r="I50" s="15"/>
      <c r="J50" s="38"/>
      <c r="K50" s="22">
        <f t="shared" si="6"/>
        <v>0</v>
      </c>
    </row>
    <row r="51" spans="1:11" ht="15.75" customHeight="1">
      <c r="A51" s="106"/>
      <c r="B51" s="117" t="s">
        <v>43</v>
      </c>
      <c r="C51" s="2"/>
      <c r="D51" s="19" t="s">
        <v>219</v>
      </c>
      <c r="E51" s="5">
        <f>E52+E53+E54+E55+E56+E58+E59+E60+E62+E64+E67+E61+E70+E65+E57+E63+E68+E69+E66+E71</f>
        <v>2822408.96</v>
      </c>
      <c r="F51" s="5">
        <v>86</v>
      </c>
      <c r="G51" s="5">
        <f>G52+G53+G54+G55+G56+G58+G59+G60+G62+G64+G67+G61+G70+G65+G57+G63+G68+G69+G66+G71</f>
        <v>1386128</v>
      </c>
      <c r="H51" s="5">
        <f>H52+H53+H54+H55+H56+H58+H59+H60+H62+H64+H67+H61+H70+H65+H57+H63+H68+H69+H66+H71</f>
        <v>2694817</v>
      </c>
      <c r="I51" s="5">
        <f>I52+I53+I54+I55+I56+I58+I59+I60+I62+I64+I67+I61+I70+I65+I57+I63+I68+I69+I66+I71</f>
        <v>2391467.8</v>
      </c>
      <c r="J51" s="20">
        <f aca="true" t="shared" si="7" ref="J51:J59">(I51/H51)*100</f>
        <v>88.74323562601838</v>
      </c>
      <c r="K51" s="20">
        <f t="shared" si="6"/>
        <v>84.7314416122035</v>
      </c>
    </row>
    <row r="52" spans="1:11" ht="23.25" customHeight="1">
      <c r="A52" s="106"/>
      <c r="B52" s="118"/>
      <c r="C52" s="13" t="s">
        <v>44</v>
      </c>
      <c r="D52" s="21" t="s">
        <v>232</v>
      </c>
      <c r="E52" s="15">
        <v>5441.49</v>
      </c>
      <c r="F52" s="38">
        <v>92</v>
      </c>
      <c r="G52" s="15">
        <v>2100</v>
      </c>
      <c r="H52" s="15">
        <v>7746</v>
      </c>
      <c r="I52" s="15">
        <v>7745.8</v>
      </c>
      <c r="J52" s="38">
        <f t="shared" si="7"/>
        <v>99.99741802220501</v>
      </c>
      <c r="K52" s="22">
        <f t="shared" si="6"/>
        <v>142.34704097590918</v>
      </c>
    </row>
    <row r="53" spans="1:11" ht="19.5" customHeight="1">
      <c r="A53" s="106"/>
      <c r="B53" s="118"/>
      <c r="C53" s="13" t="s">
        <v>45</v>
      </c>
      <c r="D53" s="21" t="s">
        <v>46</v>
      </c>
      <c r="E53" s="15">
        <v>80889.92</v>
      </c>
      <c r="F53" s="38">
        <v>94</v>
      </c>
      <c r="G53" s="15">
        <v>30000</v>
      </c>
      <c r="H53" s="15">
        <v>128786</v>
      </c>
      <c r="I53" s="15">
        <v>128785.5</v>
      </c>
      <c r="J53" s="38">
        <f t="shared" si="7"/>
        <v>99.99961175904212</v>
      </c>
      <c r="K53" s="22">
        <f t="shared" si="6"/>
        <v>159.21081390610846</v>
      </c>
    </row>
    <row r="54" spans="1:11" ht="21" customHeight="1">
      <c r="A54" s="106"/>
      <c r="B54" s="118"/>
      <c r="C54" s="13" t="s">
        <v>47</v>
      </c>
      <c r="D54" s="21" t="s">
        <v>221</v>
      </c>
      <c r="E54" s="15">
        <v>19843.12</v>
      </c>
      <c r="F54" s="38">
        <v>100</v>
      </c>
      <c r="G54" s="15">
        <v>10000</v>
      </c>
      <c r="H54" s="15">
        <v>25324</v>
      </c>
      <c r="I54" s="15">
        <v>25323.29</v>
      </c>
      <c r="J54" s="38">
        <f t="shared" si="7"/>
        <v>99.99719633549202</v>
      </c>
      <c r="K54" s="22">
        <f t="shared" si="6"/>
        <v>127.61748152508277</v>
      </c>
    </row>
    <row r="55" spans="1:11" ht="13.5" customHeight="1">
      <c r="A55" s="106"/>
      <c r="B55" s="118"/>
      <c r="C55" s="13" t="s">
        <v>28</v>
      </c>
      <c r="D55" s="21" t="s">
        <v>41</v>
      </c>
      <c r="E55" s="15">
        <v>14228.74</v>
      </c>
      <c r="F55" s="38">
        <v>80</v>
      </c>
      <c r="G55" s="15">
        <v>4900</v>
      </c>
      <c r="H55" s="15">
        <v>21770</v>
      </c>
      <c r="I55" s="15">
        <v>21769.43</v>
      </c>
      <c r="J55" s="38">
        <f t="shared" si="7"/>
        <v>99.9973817179605</v>
      </c>
      <c r="K55" s="22">
        <f t="shared" si="6"/>
        <v>152.99618940257537</v>
      </c>
    </row>
    <row r="56" spans="1:11" ht="22.5">
      <c r="A56" s="106"/>
      <c r="B56" s="118"/>
      <c r="C56" s="13" t="s">
        <v>29</v>
      </c>
      <c r="D56" s="21" t="s">
        <v>48</v>
      </c>
      <c r="E56" s="15">
        <v>2138.77</v>
      </c>
      <c r="F56" s="38">
        <v>64</v>
      </c>
      <c r="G56" s="15">
        <v>850</v>
      </c>
      <c r="H56" s="15">
        <v>3274</v>
      </c>
      <c r="I56" s="15">
        <v>3273.27</v>
      </c>
      <c r="J56" s="38">
        <f t="shared" si="7"/>
        <v>99.9777031154551</v>
      </c>
      <c r="K56" s="22">
        <f t="shared" si="6"/>
        <v>153.04450688947387</v>
      </c>
    </row>
    <row r="57" spans="1:11" ht="33.75">
      <c r="A57" s="106"/>
      <c r="B57" s="118"/>
      <c r="C57" s="13">
        <v>4140</v>
      </c>
      <c r="D57" s="21" t="s">
        <v>265</v>
      </c>
      <c r="E57" s="15">
        <v>11381</v>
      </c>
      <c r="F57" s="38">
        <v>100</v>
      </c>
      <c r="G57" s="15">
        <v>2000</v>
      </c>
      <c r="H57" s="15">
        <v>2000</v>
      </c>
      <c r="I57" s="15">
        <v>388</v>
      </c>
      <c r="J57" s="38">
        <f t="shared" si="7"/>
        <v>19.400000000000002</v>
      </c>
      <c r="K57" s="22">
        <f t="shared" si="6"/>
        <v>3.409190756524031</v>
      </c>
    </row>
    <row r="58" spans="1:11" ht="12" customHeight="1">
      <c r="A58" s="106"/>
      <c r="B58" s="118"/>
      <c r="C58" s="13" t="s">
        <v>31</v>
      </c>
      <c r="D58" s="21" t="s">
        <v>32</v>
      </c>
      <c r="E58" s="15">
        <v>30185</v>
      </c>
      <c r="F58" s="38">
        <v>77</v>
      </c>
      <c r="G58" s="15">
        <v>11000</v>
      </c>
      <c r="H58" s="15">
        <v>17600</v>
      </c>
      <c r="I58" s="15">
        <v>17540.44</v>
      </c>
      <c r="J58" s="22">
        <f t="shared" si="7"/>
        <v>99.6615909090909</v>
      </c>
      <c r="K58" s="22">
        <f t="shared" si="6"/>
        <v>58.10978963061123</v>
      </c>
    </row>
    <row r="59" spans="1:11" ht="13.5" customHeight="1">
      <c r="A59" s="106"/>
      <c r="B59" s="118"/>
      <c r="C59" s="13" t="s">
        <v>33</v>
      </c>
      <c r="D59" s="18" t="s">
        <v>14</v>
      </c>
      <c r="E59" s="15">
        <v>82739.87</v>
      </c>
      <c r="F59" s="38">
        <v>96</v>
      </c>
      <c r="G59" s="15">
        <v>15000</v>
      </c>
      <c r="H59" s="15">
        <v>95548</v>
      </c>
      <c r="I59" s="15">
        <v>90002.12</v>
      </c>
      <c r="J59" s="22">
        <f t="shared" si="7"/>
        <v>94.1957131494118</v>
      </c>
      <c r="K59" s="22">
        <f t="shared" si="6"/>
        <v>108.77720740919705</v>
      </c>
    </row>
    <row r="60" spans="1:11" ht="9.75" customHeight="1">
      <c r="A60" s="106"/>
      <c r="B60" s="118"/>
      <c r="C60" s="13" t="s">
        <v>16</v>
      </c>
      <c r="D60" s="21" t="s">
        <v>17</v>
      </c>
      <c r="E60" s="15">
        <v>288357.86</v>
      </c>
      <c r="F60" s="38">
        <v>75</v>
      </c>
      <c r="G60" s="15">
        <v>152000</v>
      </c>
      <c r="H60" s="15">
        <v>332368</v>
      </c>
      <c r="I60" s="15">
        <v>330785.76</v>
      </c>
      <c r="J60" s="22">
        <f aca="true" t="shared" si="8" ref="J60:J71">(I60/H60)*100</f>
        <v>99.52394935733886</v>
      </c>
      <c r="K60" s="22">
        <f t="shared" si="6"/>
        <v>114.71362701887162</v>
      </c>
    </row>
    <row r="61" spans="1:11" ht="9.75" customHeight="1">
      <c r="A61" s="106"/>
      <c r="B61" s="118"/>
      <c r="C61" s="13">
        <v>4280</v>
      </c>
      <c r="D61" s="21" t="s">
        <v>83</v>
      </c>
      <c r="E61" s="15">
        <v>1050</v>
      </c>
      <c r="F61" s="38">
        <v>100</v>
      </c>
      <c r="G61" s="15">
        <v>500</v>
      </c>
      <c r="H61" s="15">
        <v>1605</v>
      </c>
      <c r="I61" s="15">
        <v>1605</v>
      </c>
      <c r="J61" s="22">
        <f t="shared" si="8"/>
        <v>100</v>
      </c>
      <c r="K61" s="22">
        <f t="shared" si="6"/>
        <v>152.85714285714283</v>
      </c>
    </row>
    <row r="62" spans="1:11" ht="9" customHeight="1">
      <c r="A62" s="106"/>
      <c r="B62" s="118"/>
      <c r="C62" s="13" t="s">
        <v>18</v>
      </c>
      <c r="D62" s="21" t="s">
        <v>49</v>
      </c>
      <c r="E62" s="15">
        <v>110215.49</v>
      </c>
      <c r="F62" s="38">
        <v>95</v>
      </c>
      <c r="G62" s="15">
        <v>30500</v>
      </c>
      <c r="H62" s="15">
        <v>177230</v>
      </c>
      <c r="I62" s="15">
        <v>102327.48</v>
      </c>
      <c r="J62" s="22">
        <f t="shared" si="8"/>
        <v>57.73710997009536</v>
      </c>
      <c r="K62" s="22">
        <f t="shared" si="6"/>
        <v>92.84310218100921</v>
      </c>
    </row>
    <row r="63" spans="1:11" ht="32.25" customHeight="1">
      <c r="A63" s="106"/>
      <c r="B63" s="118"/>
      <c r="C63" s="13">
        <v>4400</v>
      </c>
      <c r="D63" s="21" t="s">
        <v>201</v>
      </c>
      <c r="E63" s="15"/>
      <c r="F63" s="38"/>
      <c r="G63" s="15">
        <v>5000</v>
      </c>
      <c r="H63" s="15"/>
      <c r="I63" s="15"/>
      <c r="J63" s="22"/>
      <c r="K63" s="22"/>
    </row>
    <row r="64" spans="1:11" ht="21.75" customHeight="1">
      <c r="A64" s="106"/>
      <c r="B64" s="118"/>
      <c r="C64" s="13" t="s">
        <v>50</v>
      </c>
      <c r="D64" s="21" t="s">
        <v>51</v>
      </c>
      <c r="E64" s="15">
        <v>9905.9</v>
      </c>
      <c r="F64" s="38">
        <v>99</v>
      </c>
      <c r="G64" s="15"/>
      <c r="H64" s="15">
        <v>14953</v>
      </c>
      <c r="I64" s="15">
        <v>13794.76</v>
      </c>
      <c r="J64" s="38">
        <f t="shared" si="8"/>
        <v>92.25412960609911</v>
      </c>
      <c r="K64" s="22">
        <f t="shared" si="6"/>
        <v>139.25801794889912</v>
      </c>
    </row>
    <row r="65" spans="1:11" ht="30.75" customHeight="1">
      <c r="A65" s="106"/>
      <c r="B65" s="118"/>
      <c r="C65" s="13">
        <v>4520</v>
      </c>
      <c r="D65" s="21" t="s">
        <v>52</v>
      </c>
      <c r="E65" s="15"/>
      <c r="F65" s="38"/>
      <c r="G65" s="15">
        <v>100</v>
      </c>
      <c r="H65" s="15">
        <v>3032</v>
      </c>
      <c r="I65" s="15">
        <v>1516</v>
      </c>
      <c r="J65" s="22">
        <f t="shared" si="8"/>
        <v>50</v>
      </c>
      <c r="K65" s="22"/>
    </row>
    <row r="66" spans="1:11" ht="22.5" customHeight="1">
      <c r="A66" s="106"/>
      <c r="B66" s="118"/>
      <c r="C66" s="13">
        <v>4590</v>
      </c>
      <c r="D66" s="21" t="s">
        <v>280</v>
      </c>
      <c r="E66" s="15"/>
      <c r="F66" s="38"/>
      <c r="G66" s="15"/>
      <c r="H66" s="15">
        <v>500</v>
      </c>
      <c r="I66" s="15">
        <v>500</v>
      </c>
      <c r="J66" s="22">
        <f t="shared" si="8"/>
        <v>100</v>
      </c>
      <c r="K66" s="22"/>
    </row>
    <row r="67" spans="1:11" ht="21.75" customHeight="1">
      <c r="A67" s="106"/>
      <c r="B67" s="118"/>
      <c r="C67" s="13" t="s">
        <v>53</v>
      </c>
      <c r="D67" s="21" t="s">
        <v>222</v>
      </c>
      <c r="E67" s="15">
        <v>2056742.42</v>
      </c>
      <c r="F67" s="38">
        <v>88</v>
      </c>
      <c r="G67" s="15">
        <v>285000</v>
      </c>
      <c r="H67" s="15">
        <v>902965</v>
      </c>
      <c r="I67" s="15">
        <v>728034.82</v>
      </c>
      <c r="J67" s="22">
        <f t="shared" si="8"/>
        <v>80.6271361569939</v>
      </c>
      <c r="K67" s="22">
        <f>(I67/E67)*100</f>
        <v>35.39747189149723</v>
      </c>
    </row>
    <row r="68" spans="1:11" ht="21.75" customHeight="1">
      <c r="A68" s="106"/>
      <c r="B68" s="118"/>
      <c r="C68" s="13">
        <v>6058</v>
      </c>
      <c r="D68" s="21" t="s">
        <v>222</v>
      </c>
      <c r="E68" s="15"/>
      <c r="F68" s="38"/>
      <c r="G68" s="15">
        <v>1500</v>
      </c>
      <c r="H68" s="15">
        <v>34350</v>
      </c>
      <c r="I68" s="15">
        <v>34350</v>
      </c>
      <c r="J68" s="22">
        <f t="shared" si="8"/>
        <v>100</v>
      </c>
      <c r="K68" s="22"/>
    </row>
    <row r="69" spans="1:11" ht="21.75" customHeight="1">
      <c r="A69" s="106"/>
      <c r="B69" s="118"/>
      <c r="C69" s="13">
        <v>6059</v>
      </c>
      <c r="D69" s="21" t="s">
        <v>222</v>
      </c>
      <c r="E69" s="15"/>
      <c r="F69" s="38"/>
      <c r="G69" s="15">
        <v>2500</v>
      </c>
      <c r="H69" s="15">
        <v>112526</v>
      </c>
      <c r="I69" s="15">
        <v>112526</v>
      </c>
      <c r="J69" s="22">
        <f t="shared" si="8"/>
        <v>100</v>
      </c>
      <c r="K69" s="22"/>
    </row>
    <row r="70" spans="1:11" ht="22.5" customHeight="1">
      <c r="A70" s="106"/>
      <c r="B70" s="118"/>
      <c r="C70" s="13">
        <v>6060</v>
      </c>
      <c r="D70" s="21" t="s">
        <v>288</v>
      </c>
      <c r="E70" s="15">
        <v>109289.38</v>
      </c>
      <c r="F70" s="38">
        <v>66</v>
      </c>
      <c r="G70" s="15">
        <v>833178</v>
      </c>
      <c r="H70" s="15">
        <v>104240</v>
      </c>
      <c r="I70" s="15">
        <v>62200.13</v>
      </c>
      <c r="J70" s="22">
        <f t="shared" si="8"/>
        <v>59.67011703760552</v>
      </c>
      <c r="K70" s="22">
        <f>(I70/E70)*100</f>
        <v>56.91324262247621</v>
      </c>
    </row>
    <row r="71" spans="1:11" ht="24" customHeight="1">
      <c r="A71" s="108"/>
      <c r="B71" s="119"/>
      <c r="C71" s="13">
        <v>6069</v>
      </c>
      <c r="D71" s="21" t="s">
        <v>288</v>
      </c>
      <c r="E71" s="15"/>
      <c r="F71" s="38"/>
      <c r="G71" s="15"/>
      <c r="H71" s="15">
        <v>709000</v>
      </c>
      <c r="I71" s="15">
        <v>709000</v>
      </c>
      <c r="J71" s="22">
        <f t="shared" si="8"/>
        <v>100</v>
      </c>
      <c r="K71" s="22"/>
    </row>
    <row r="72" spans="1:11" ht="21">
      <c r="A72" s="112" t="s">
        <v>20</v>
      </c>
      <c r="B72" s="2"/>
      <c r="C72" s="2"/>
      <c r="D72" s="2" t="s">
        <v>54</v>
      </c>
      <c r="E72" s="5">
        <f>E76+E85+E88</f>
        <v>387883.24</v>
      </c>
      <c r="F72" s="3">
        <v>92</v>
      </c>
      <c r="G72" s="5">
        <f>G76+G85+G88</f>
        <v>2972858</v>
      </c>
      <c r="H72" s="5">
        <f>H76+H85+H88</f>
        <v>997717.8300000001</v>
      </c>
      <c r="I72" s="5">
        <f>I76+I85+I88</f>
        <v>587784.73</v>
      </c>
      <c r="J72" s="20">
        <f aca="true" t="shared" si="9" ref="J72:J92">(I72/H72)*100</f>
        <v>58.91292230389428</v>
      </c>
      <c r="K72" s="20">
        <f>(I72/E72)*100</f>
        <v>151.53651134810568</v>
      </c>
    </row>
    <row r="73" spans="1:11" ht="11.25">
      <c r="A73" s="106"/>
      <c r="B73" s="2"/>
      <c r="C73" s="2"/>
      <c r="D73" s="92" t="s">
        <v>8</v>
      </c>
      <c r="E73" s="75">
        <f>E77+E85+E90+E91+E92+E93+E94+E95+E97+E98+E99+E100+E86+E89+E96</f>
        <v>97356.09</v>
      </c>
      <c r="F73" s="101">
        <v>90</v>
      </c>
      <c r="G73" s="75">
        <f>G77+G85+G90+G91+G92+G93+G94+G95+G97+G98+G99+G100+G89+G96</f>
        <v>53124</v>
      </c>
      <c r="H73" s="75">
        <f>H77+H85+H90+H91+H92+H93+H94+H95+H97+H98+H99+H100+H89+H96</f>
        <v>433254.8</v>
      </c>
      <c r="I73" s="75">
        <f>I77+I85+I90+I91+I92+I93+I94+I95+I97+I98+I99+I100+I89+I96</f>
        <v>409903.29000000004</v>
      </c>
      <c r="J73" s="102">
        <f t="shared" si="9"/>
        <v>94.61021320479313</v>
      </c>
      <c r="K73" s="102">
        <f>(I73/E73)*100</f>
        <v>421.03507854516346</v>
      </c>
    </row>
    <row r="74" spans="1:11" ht="11.25">
      <c r="A74" s="106"/>
      <c r="B74" s="2"/>
      <c r="C74" s="2"/>
      <c r="D74" s="92" t="s">
        <v>217</v>
      </c>
      <c r="E74" s="75">
        <f>E84+E101+E104</f>
        <v>303527.15</v>
      </c>
      <c r="F74" s="101">
        <v>93</v>
      </c>
      <c r="G74" s="75">
        <f>G84+G101+G104+G102+G103+G105+G106</f>
        <v>2919734</v>
      </c>
      <c r="H74" s="75">
        <f>H84+H101+H104+H102+H103+H105+H106</f>
        <v>560521.03</v>
      </c>
      <c r="I74" s="75">
        <f>I84+I101+I104+I102+I103+I105+I106</f>
        <v>174339.87</v>
      </c>
      <c r="J74" s="102">
        <f t="shared" si="9"/>
        <v>31.10318091009003</v>
      </c>
      <c r="K74" s="102">
        <f>(I74/E74)*100</f>
        <v>57.43798207178501</v>
      </c>
    </row>
    <row r="75" spans="1:11" ht="11.25">
      <c r="A75" s="106"/>
      <c r="B75" s="2"/>
      <c r="C75" s="2"/>
      <c r="D75" s="92" t="s">
        <v>9</v>
      </c>
      <c r="E75" s="75">
        <f>E101+E104</f>
        <v>267527.15</v>
      </c>
      <c r="F75" s="101">
        <v>92</v>
      </c>
      <c r="G75" s="75">
        <f>G101+G104+G102+G103+G105+G106</f>
        <v>2919734</v>
      </c>
      <c r="H75" s="75">
        <f>H101+H104+H102+H103+H105+H106</f>
        <v>560521.03</v>
      </c>
      <c r="I75" s="75">
        <f>I101+I104+I102+I103+I105+I106</f>
        <v>174339.87</v>
      </c>
      <c r="J75" s="102">
        <f t="shared" si="9"/>
        <v>31.10318091009003</v>
      </c>
      <c r="K75" s="102">
        <f>(I75/E75)*100</f>
        <v>65.1671690144346</v>
      </c>
    </row>
    <row r="76" spans="1:11" ht="22.5" customHeight="1">
      <c r="A76" s="106"/>
      <c r="B76" s="117" t="s">
        <v>55</v>
      </c>
      <c r="C76" s="2"/>
      <c r="D76" s="2" t="s">
        <v>56</v>
      </c>
      <c r="E76" s="5">
        <f>E77+E84+E78+E79+E80+E81+E82+E83</f>
        <v>36000</v>
      </c>
      <c r="F76" s="3">
        <v>100</v>
      </c>
      <c r="G76" s="5">
        <f>G77+G84+G78+G79+G80+G81+G82+G83</f>
        <v>0</v>
      </c>
      <c r="H76" s="5">
        <f>H77+H84+H78+H79+H80+H81+H82+H83</f>
        <v>296472.8</v>
      </c>
      <c r="I76" s="5">
        <f>I77+I84+I78+I79+I80+I81+I82+I83</f>
        <v>296033.69999999995</v>
      </c>
      <c r="J76" s="38">
        <f t="shared" si="9"/>
        <v>99.85189197794872</v>
      </c>
      <c r="K76" s="22">
        <f>(I76/E76)*100</f>
        <v>822.3158333333332</v>
      </c>
    </row>
    <row r="77" spans="1:11" ht="55.5" customHeight="1">
      <c r="A77" s="106"/>
      <c r="B77" s="121"/>
      <c r="C77" s="13">
        <v>4160</v>
      </c>
      <c r="D77" s="13" t="s">
        <v>289</v>
      </c>
      <c r="E77" s="15"/>
      <c r="F77" s="38"/>
      <c r="G77" s="15"/>
      <c r="H77" s="15">
        <v>292530.8</v>
      </c>
      <c r="I77" s="15">
        <v>292492.13</v>
      </c>
      <c r="J77" s="38">
        <f t="shared" si="9"/>
        <v>99.98678087914162</v>
      </c>
      <c r="K77" s="22"/>
    </row>
    <row r="78" spans="1:11" ht="9" customHeight="1">
      <c r="A78" s="106"/>
      <c r="B78" s="121"/>
      <c r="C78" s="13">
        <v>4300</v>
      </c>
      <c r="D78" s="13" t="s">
        <v>19</v>
      </c>
      <c r="E78" s="15"/>
      <c r="F78" s="38"/>
      <c r="G78" s="15"/>
      <c r="H78" s="15">
        <v>405</v>
      </c>
      <c r="I78" s="15">
        <v>334.11</v>
      </c>
      <c r="J78" s="38">
        <f t="shared" si="9"/>
        <v>82.49629629629631</v>
      </c>
      <c r="K78" s="22"/>
    </row>
    <row r="79" spans="1:11" ht="32.25" customHeight="1">
      <c r="A79" s="106"/>
      <c r="B79" s="121"/>
      <c r="C79" s="13">
        <v>4360</v>
      </c>
      <c r="D79" s="13" t="s">
        <v>177</v>
      </c>
      <c r="E79" s="15"/>
      <c r="F79" s="38"/>
      <c r="G79" s="15"/>
      <c r="H79" s="15">
        <v>327</v>
      </c>
      <c r="I79" s="15">
        <v>303.85</v>
      </c>
      <c r="J79" s="38">
        <f t="shared" si="9"/>
        <v>92.92048929663609</v>
      </c>
      <c r="K79" s="22"/>
    </row>
    <row r="80" spans="1:11" ht="33" customHeight="1">
      <c r="A80" s="106"/>
      <c r="B80" s="121"/>
      <c r="C80" s="13">
        <v>4370</v>
      </c>
      <c r="D80" s="13" t="s">
        <v>178</v>
      </c>
      <c r="E80" s="15"/>
      <c r="F80" s="38"/>
      <c r="G80" s="15"/>
      <c r="H80" s="15">
        <v>263</v>
      </c>
      <c r="I80" s="15">
        <v>262.7</v>
      </c>
      <c r="J80" s="38">
        <f t="shared" si="9"/>
        <v>99.88593155893535</v>
      </c>
      <c r="K80" s="22"/>
    </row>
    <row r="81" spans="1:11" ht="9.75" customHeight="1">
      <c r="A81" s="106"/>
      <c r="B81" s="121"/>
      <c r="C81" s="13">
        <v>4430</v>
      </c>
      <c r="D81" s="13" t="s">
        <v>35</v>
      </c>
      <c r="E81" s="15"/>
      <c r="F81" s="38"/>
      <c r="G81" s="15"/>
      <c r="H81" s="15">
        <v>722</v>
      </c>
      <c r="I81" s="15">
        <v>459.12</v>
      </c>
      <c r="J81" s="38">
        <f t="shared" si="9"/>
        <v>63.59002770083103</v>
      </c>
      <c r="K81" s="22"/>
    </row>
    <row r="82" spans="1:11" ht="11.25" customHeight="1">
      <c r="A82" s="106"/>
      <c r="B82" s="121"/>
      <c r="C82" s="13">
        <v>4580</v>
      </c>
      <c r="D82" s="13" t="s">
        <v>62</v>
      </c>
      <c r="E82" s="15"/>
      <c r="F82" s="38"/>
      <c r="G82" s="15"/>
      <c r="H82" s="15">
        <v>175</v>
      </c>
      <c r="I82" s="15">
        <v>169</v>
      </c>
      <c r="J82" s="38">
        <f t="shared" si="9"/>
        <v>96.57142857142857</v>
      </c>
      <c r="K82" s="22"/>
    </row>
    <row r="83" spans="1:11" ht="33" customHeight="1">
      <c r="A83" s="106"/>
      <c r="B83" s="121"/>
      <c r="C83" s="13">
        <v>4600</v>
      </c>
      <c r="D83" s="13" t="s">
        <v>251</v>
      </c>
      <c r="E83" s="15"/>
      <c r="F83" s="38"/>
      <c r="G83" s="15"/>
      <c r="H83" s="15">
        <v>2050</v>
      </c>
      <c r="I83" s="15">
        <v>2012.79</v>
      </c>
      <c r="J83" s="38">
        <f t="shared" si="9"/>
        <v>98.18487804878049</v>
      </c>
      <c r="K83" s="22"/>
    </row>
    <row r="84" spans="1:11" ht="56.25" customHeight="1">
      <c r="A84" s="106"/>
      <c r="B84" s="121"/>
      <c r="C84" s="13">
        <v>6210</v>
      </c>
      <c r="D84" s="13" t="s">
        <v>57</v>
      </c>
      <c r="E84" s="15">
        <v>36000</v>
      </c>
      <c r="F84" s="38">
        <v>100</v>
      </c>
      <c r="G84" s="17"/>
      <c r="H84" s="15"/>
      <c r="I84" s="17"/>
      <c r="J84" s="38"/>
      <c r="K84" s="22"/>
    </row>
    <row r="85" spans="1:11" ht="39.75" customHeight="1">
      <c r="A85" s="106"/>
      <c r="B85" s="117" t="s">
        <v>58</v>
      </c>
      <c r="C85" s="2"/>
      <c r="D85" s="2" t="s">
        <v>59</v>
      </c>
      <c r="E85" s="5">
        <f>E87+E86</f>
        <v>13614.22</v>
      </c>
      <c r="F85" s="3">
        <v>100</v>
      </c>
      <c r="G85" s="5">
        <f>G87+G86</f>
        <v>7000</v>
      </c>
      <c r="H85" s="5">
        <f>H87+H86</f>
        <v>8800</v>
      </c>
      <c r="I85" s="5">
        <f>I87+I86</f>
        <v>8800</v>
      </c>
      <c r="J85" s="20">
        <f t="shared" si="9"/>
        <v>100</v>
      </c>
      <c r="K85" s="20">
        <f>(I85/E85)*100</f>
        <v>64.63829730972469</v>
      </c>
    </row>
    <row r="86" spans="1:11" ht="22.5" customHeight="1">
      <c r="A86" s="106"/>
      <c r="B86" s="121"/>
      <c r="C86" s="13">
        <v>2650</v>
      </c>
      <c r="D86" s="13" t="s">
        <v>195</v>
      </c>
      <c r="E86" s="15">
        <v>13000</v>
      </c>
      <c r="F86" s="38">
        <v>100</v>
      </c>
      <c r="G86" s="15"/>
      <c r="H86" s="15"/>
      <c r="I86" s="15"/>
      <c r="J86" s="22"/>
      <c r="K86" s="22"/>
    </row>
    <row r="87" spans="1:11" ht="11.25" customHeight="1">
      <c r="A87" s="106"/>
      <c r="B87" s="125"/>
      <c r="C87" s="13">
        <v>4300</v>
      </c>
      <c r="D87" s="13" t="s">
        <v>19</v>
      </c>
      <c r="E87" s="17">
        <v>614.22</v>
      </c>
      <c r="F87" s="38">
        <v>94.5</v>
      </c>
      <c r="G87" s="15">
        <v>7000</v>
      </c>
      <c r="H87" s="15">
        <v>8800</v>
      </c>
      <c r="I87" s="15">
        <v>8800</v>
      </c>
      <c r="J87" s="22">
        <f t="shared" si="9"/>
        <v>100</v>
      </c>
      <c r="K87" s="22">
        <f>(I87/E87)*100</f>
        <v>1432.7114063364916</v>
      </c>
    </row>
    <row r="88" spans="1:11" ht="27.75" customHeight="1">
      <c r="A88" s="106"/>
      <c r="B88" s="117">
        <v>70005</v>
      </c>
      <c r="C88" s="13"/>
      <c r="D88" s="2" t="s">
        <v>60</v>
      </c>
      <c r="E88" s="5">
        <f>E90+E91+E92+E93+E94+E95+E97+E101+E104+E98+E99+E100+E96+E102+E103+E105+E106+E89</f>
        <v>338269.01999999996</v>
      </c>
      <c r="F88" s="5">
        <v>92</v>
      </c>
      <c r="G88" s="5">
        <f>G90+G91+G92+G93+G94+G95+G97+G101+G104+G98+G99+G100+G96+G102+G103+G105+G106+G89</f>
        <v>2965858</v>
      </c>
      <c r="H88" s="5">
        <f>H90+H91+H92+H93+H94+H95+H97+H101+H104+H98+H99+H100+H96+H102+H103+H105+H106+H89</f>
        <v>692445.03</v>
      </c>
      <c r="I88" s="5">
        <f>I90+I91+I92+I93+I94+I95+I97+I101+I104+I98+I99+I100+I96+I102+I103+I105+I106+I89</f>
        <v>282951.02999999997</v>
      </c>
      <c r="J88" s="20">
        <f t="shared" si="9"/>
        <v>40.86259814732152</v>
      </c>
      <c r="K88" s="20">
        <f>(I88/E88)*100</f>
        <v>83.64674660422642</v>
      </c>
    </row>
    <row r="89" spans="1:11" ht="22.5">
      <c r="A89" s="106"/>
      <c r="B89" s="121"/>
      <c r="C89" s="13">
        <v>4010</v>
      </c>
      <c r="D89" s="13" t="s">
        <v>71</v>
      </c>
      <c r="E89" s="5"/>
      <c r="F89" s="3"/>
      <c r="G89" s="15">
        <v>5000</v>
      </c>
      <c r="H89" s="15">
        <v>5000</v>
      </c>
      <c r="I89" s="5"/>
      <c r="J89" s="20"/>
      <c r="K89" s="20"/>
    </row>
    <row r="90" spans="1:11" ht="10.5" customHeight="1">
      <c r="A90" s="106"/>
      <c r="B90" s="121"/>
      <c r="C90" s="13" t="s">
        <v>28</v>
      </c>
      <c r="D90" s="13" t="s">
        <v>41</v>
      </c>
      <c r="E90" s="15"/>
      <c r="F90" s="3"/>
      <c r="G90" s="15">
        <v>1180</v>
      </c>
      <c r="H90" s="15">
        <v>1180</v>
      </c>
      <c r="I90" s="15"/>
      <c r="J90" s="20"/>
      <c r="K90" s="20"/>
    </row>
    <row r="91" spans="1:11" ht="22.5">
      <c r="A91" s="106"/>
      <c r="B91" s="121"/>
      <c r="C91" s="13" t="s">
        <v>29</v>
      </c>
      <c r="D91" s="13" t="s">
        <v>48</v>
      </c>
      <c r="E91" s="15"/>
      <c r="F91" s="3"/>
      <c r="G91" s="15">
        <v>184</v>
      </c>
      <c r="H91" s="15">
        <v>184</v>
      </c>
      <c r="I91" s="15"/>
      <c r="J91" s="20"/>
      <c r="K91" s="20"/>
    </row>
    <row r="92" spans="1:11" ht="12.75" customHeight="1">
      <c r="A92" s="106"/>
      <c r="B92" s="121"/>
      <c r="C92" s="13" t="s">
        <v>31</v>
      </c>
      <c r="D92" s="13" t="s">
        <v>32</v>
      </c>
      <c r="E92" s="15">
        <v>4705</v>
      </c>
      <c r="F92" s="38">
        <v>86</v>
      </c>
      <c r="G92" s="15">
        <v>2500</v>
      </c>
      <c r="H92" s="15">
        <v>2500</v>
      </c>
      <c r="I92" s="15">
        <v>240</v>
      </c>
      <c r="J92" s="22">
        <f t="shared" si="9"/>
        <v>9.6</v>
      </c>
      <c r="K92" s="22">
        <f aca="true" t="shared" si="10" ref="K92:K98">(I92/E92)*100</f>
        <v>5.100956429330499</v>
      </c>
    </row>
    <row r="93" spans="1:11" ht="11.25" customHeight="1">
      <c r="A93" s="106"/>
      <c r="B93" s="121"/>
      <c r="C93" s="13" t="s">
        <v>33</v>
      </c>
      <c r="D93" s="13" t="s">
        <v>42</v>
      </c>
      <c r="E93" s="15">
        <v>726.53</v>
      </c>
      <c r="F93" s="38">
        <v>73</v>
      </c>
      <c r="G93" s="15">
        <v>3000</v>
      </c>
      <c r="H93" s="15">
        <v>23900</v>
      </c>
      <c r="I93" s="15">
        <v>21409.03</v>
      </c>
      <c r="J93" s="38">
        <f aca="true" t="shared" si="11" ref="J93:J99">(I93/H93)*100</f>
        <v>89.57753138075313</v>
      </c>
      <c r="K93" s="22">
        <f t="shared" si="10"/>
        <v>2946.7509944530852</v>
      </c>
    </row>
    <row r="94" spans="1:11" ht="22.5">
      <c r="A94" s="106"/>
      <c r="B94" s="121"/>
      <c r="C94" s="13" t="s">
        <v>34</v>
      </c>
      <c r="D94" s="13" t="s">
        <v>15</v>
      </c>
      <c r="E94" s="15">
        <v>69.03</v>
      </c>
      <c r="F94" s="38">
        <v>51</v>
      </c>
      <c r="G94" s="15">
        <v>150</v>
      </c>
      <c r="H94" s="15">
        <v>2650</v>
      </c>
      <c r="I94" s="15">
        <v>1563.13</v>
      </c>
      <c r="J94" s="22">
        <f t="shared" si="11"/>
        <v>58.98603773584906</v>
      </c>
      <c r="K94" s="22"/>
    </row>
    <row r="95" spans="1:11" ht="12.75" customHeight="1">
      <c r="A95" s="106"/>
      <c r="B95" s="121"/>
      <c r="C95" s="13" t="s">
        <v>18</v>
      </c>
      <c r="D95" s="13" t="s">
        <v>19</v>
      </c>
      <c r="E95" s="15">
        <v>64429.88</v>
      </c>
      <c r="F95" s="38">
        <v>99</v>
      </c>
      <c r="G95" s="15">
        <v>33000</v>
      </c>
      <c r="H95" s="15">
        <v>95600</v>
      </c>
      <c r="I95" s="15">
        <v>84959.57</v>
      </c>
      <c r="J95" s="22">
        <f t="shared" si="11"/>
        <v>88.86984309623432</v>
      </c>
      <c r="K95" s="22">
        <f t="shared" si="10"/>
        <v>131.86361669461436</v>
      </c>
    </row>
    <row r="96" spans="1:11" ht="11.25" customHeight="1">
      <c r="A96" s="106"/>
      <c r="B96" s="121"/>
      <c r="C96" s="13">
        <v>4400</v>
      </c>
      <c r="D96" s="13" t="s">
        <v>187</v>
      </c>
      <c r="E96" s="15"/>
      <c r="F96" s="3"/>
      <c r="G96" s="15">
        <v>200</v>
      </c>
      <c r="H96" s="15">
        <v>200</v>
      </c>
      <c r="I96" s="15"/>
      <c r="J96" s="22">
        <f t="shared" si="11"/>
        <v>0</v>
      </c>
      <c r="K96" s="22"/>
    </row>
    <row r="97" spans="1:11" ht="12" customHeight="1">
      <c r="A97" s="106"/>
      <c r="B97" s="121"/>
      <c r="C97" s="13" t="s">
        <v>61</v>
      </c>
      <c r="D97" s="13" t="s">
        <v>35</v>
      </c>
      <c r="E97" s="15"/>
      <c r="F97" s="38"/>
      <c r="G97" s="15">
        <v>100</v>
      </c>
      <c r="H97" s="15">
        <v>100</v>
      </c>
      <c r="I97" s="15">
        <v>28</v>
      </c>
      <c r="J97" s="22">
        <f t="shared" si="11"/>
        <v>28.000000000000004</v>
      </c>
      <c r="K97" s="22"/>
    </row>
    <row r="98" spans="1:11" ht="21" customHeight="1">
      <c r="A98" s="106"/>
      <c r="B98" s="121"/>
      <c r="C98" s="13">
        <v>4520</v>
      </c>
      <c r="D98" s="21" t="s">
        <v>287</v>
      </c>
      <c r="E98" s="15">
        <v>411.43</v>
      </c>
      <c r="F98" s="38">
        <v>82</v>
      </c>
      <c r="G98" s="15">
        <v>800</v>
      </c>
      <c r="H98" s="15">
        <v>600</v>
      </c>
      <c r="I98" s="15">
        <v>411.43</v>
      </c>
      <c r="J98" s="22">
        <f t="shared" si="11"/>
        <v>68.57166666666666</v>
      </c>
      <c r="K98" s="22">
        <f t="shared" si="10"/>
        <v>100</v>
      </c>
    </row>
    <row r="99" spans="1:11" ht="11.25">
      <c r="A99" s="106"/>
      <c r="B99" s="121"/>
      <c r="C99" s="13">
        <v>4580</v>
      </c>
      <c r="D99" s="13" t="s">
        <v>62</v>
      </c>
      <c r="E99" s="15"/>
      <c r="F99" s="38"/>
      <c r="G99" s="15">
        <v>10</v>
      </c>
      <c r="H99" s="15">
        <v>10</v>
      </c>
      <c r="I99" s="15"/>
      <c r="J99" s="22">
        <f t="shared" si="11"/>
        <v>0</v>
      </c>
      <c r="K99" s="22"/>
    </row>
    <row r="100" spans="1:11" ht="21.75" customHeight="1">
      <c r="A100" s="106"/>
      <c r="B100" s="121"/>
      <c r="C100" s="13">
        <v>4610</v>
      </c>
      <c r="D100" s="13" t="s">
        <v>233</v>
      </c>
      <c r="E100" s="15">
        <v>400</v>
      </c>
      <c r="F100" s="38">
        <v>100</v>
      </c>
      <c r="G100" s="15"/>
      <c r="H100" s="15"/>
      <c r="I100" s="15"/>
      <c r="J100" s="22"/>
      <c r="K100" s="22"/>
    </row>
    <row r="101" spans="1:11" ht="21" customHeight="1">
      <c r="A101" s="106"/>
      <c r="B101" s="121"/>
      <c r="C101" s="13" t="s">
        <v>53</v>
      </c>
      <c r="D101" s="13" t="s">
        <v>21</v>
      </c>
      <c r="E101" s="15">
        <v>203999.37</v>
      </c>
      <c r="F101" s="38">
        <v>95</v>
      </c>
      <c r="G101" s="15">
        <v>2873734</v>
      </c>
      <c r="H101" s="15">
        <v>117843.66</v>
      </c>
      <c r="I101" s="15">
        <v>70599.32</v>
      </c>
      <c r="J101" s="22">
        <f aca="true" t="shared" si="12" ref="J101:J106">(I101/H101)*100</f>
        <v>59.909306958049335</v>
      </c>
      <c r="K101" s="22">
        <f>(I101/E101)*100</f>
        <v>34.60761668038485</v>
      </c>
    </row>
    <row r="102" spans="1:11" ht="21" customHeight="1">
      <c r="A102" s="106"/>
      <c r="B102" s="121"/>
      <c r="C102" s="13">
        <v>6058</v>
      </c>
      <c r="D102" s="13" t="s">
        <v>21</v>
      </c>
      <c r="E102" s="15"/>
      <c r="F102" s="38"/>
      <c r="G102" s="15">
        <v>9407</v>
      </c>
      <c r="H102" s="15">
        <v>10042.8</v>
      </c>
      <c r="I102" s="15">
        <v>9306.23</v>
      </c>
      <c r="J102" s="22">
        <f t="shared" si="12"/>
        <v>92.66569084319114</v>
      </c>
      <c r="K102" s="22"/>
    </row>
    <row r="103" spans="1:11" ht="21" customHeight="1">
      <c r="A103" s="106"/>
      <c r="B103" s="121"/>
      <c r="C103" s="13">
        <v>6059</v>
      </c>
      <c r="D103" s="13" t="s">
        <v>21</v>
      </c>
      <c r="E103" s="15"/>
      <c r="F103" s="38"/>
      <c r="G103" s="15">
        <v>4030</v>
      </c>
      <c r="H103" s="15">
        <v>392413.21</v>
      </c>
      <c r="I103" s="15">
        <v>55444.73</v>
      </c>
      <c r="J103" s="22">
        <f t="shared" si="12"/>
        <v>14.129170116367899</v>
      </c>
      <c r="K103" s="22"/>
    </row>
    <row r="104" spans="1:11" ht="22.5" customHeight="1">
      <c r="A104" s="106"/>
      <c r="B104" s="121"/>
      <c r="C104" s="13" t="s">
        <v>63</v>
      </c>
      <c r="D104" s="13" t="s">
        <v>22</v>
      </c>
      <c r="E104" s="15">
        <v>63527.78</v>
      </c>
      <c r="F104" s="38">
        <v>85</v>
      </c>
      <c r="G104" s="15">
        <v>6000</v>
      </c>
      <c r="H104" s="15">
        <v>19800</v>
      </c>
      <c r="I104" s="15">
        <v>19304.8</v>
      </c>
      <c r="J104" s="22">
        <f t="shared" si="12"/>
        <v>97.49898989898989</v>
      </c>
      <c r="K104" s="22">
        <f>(I104/E104)*100</f>
        <v>30.38796570571174</v>
      </c>
    </row>
    <row r="105" spans="1:11" ht="21.75" customHeight="1">
      <c r="A105" s="106"/>
      <c r="B105" s="118"/>
      <c r="C105" s="13">
        <v>6068</v>
      </c>
      <c r="D105" s="13" t="s">
        <v>22</v>
      </c>
      <c r="E105" s="15"/>
      <c r="F105" s="38"/>
      <c r="G105" s="15">
        <v>18593</v>
      </c>
      <c r="H105" s="15">
        <v>12031.12</v>
      </c>
      <c r="I105" s="15">
        <v>11294.55</v>
      </c>
      <c r="J105" s="22">
        <f t="shared" si="12"/>
        <v>93.87779358862682</v>
      </c>
      <c r="K105" s="22"/>
    </row>
    <row r="106" spans="1:11" ht="21" customHeight="1">
      <c r="A106" s="106"/>
      <c r="B106" s="119"/>
      <c r="C106" s="13">
        <v>6069</v>
      </c>
      <c r="D106" s="13" t="s">
        <v>22</v>
      </c>
      <c r="E106" s="15"/>
      <c r="F106" s="38"/>
      <c r="G106" s="15">
        <v>7970</v>
      </c>
      <c r="H106" s="15">
        <v>8390.24</v>
      </c>
      <c r="I106" s="15">
        <v>8390.24</v>
      </c>
      <c r="J106" s="22">
        <f t="shared" si="12"/>
        <v>100</v>
      </c>
      <c r="K106" s="22"/>
    </row>
    <row r="107" spans="1:11" ht="21">
      <c r="A107" s="120" t="s">
        <v>64</v>
      </c>
      <c r="B107" s="2"/>
      <c r="C107" s="2"/>
      <c r="D107" s="2" t="s">
        <v>65</v>
      </c>
      <c r="E107" s="72">
        <f>E108+E111</f>
        <v>53972.06</v>
      </c>
      <c r="F107" s="76">
        <v>38</v>
      </c>
      <c r="G107" s="72">
        <f>G108+G111</f>
        <v>34202</v>
      </c>
      <c r="H107" s="72">
        <f>H108+H111</f>
        <v>68026</v>
      </c>
      <c r="I107" s="72">
        <f>I108+I111</f>
        <v>29614.35</v>
      </c>
      <c r="J107" s="78">
        <f>(I107/H107)*100</f>
        <v>43.53386940287537</v>
      </c>
      <c r="K107" s="78">
        <f>(I107/E107)*100</f>
        <v>54.869778918944355</v>
      </c>
    </row>
    <row r="108" spans="1:11" ht="21">
      <c r="A108" s="110"/>
      <c r="B108" s="117">
        <v>71004</v>
      </c>
      <c r="C108" s="2"/>
      <c r="D108" s="2" t="s">
        <v>66</v>
      </c>
      <c r="E108" s="72">
        <f>E109+E110</f>
        <v>51339.56</v>
      </c>
      <c r="F108" s="76">
        <v>37</v>
      </c>
      <c r="G108" s="72">
        <f>G109+G110</f>
        <v>33702</v>
      </c>
      <c r="H108" s="72">
        <f>H109+H110</f>
        <v>65316</v>
      </c>
      <c r="I108" s="72">
        <f>I109+I110</f>
        <v>27105.26</v>
      </c>
      <c r="J108" s="76">
        <f aca="true" t="shared" si="13" ref="J108:J113">(I108/H108)*100</f>
        <v>41.498652703778546</v>
      </c>
      <c r="K108" s="78">
        <f>(I108/E108)*100</f>
        <v>52.79605045310088</v>
      </c>
    </row>
    <row r="109" spans="1:11" ht="9.75" customHeight="1">
      <c r="A109" s="110"/>
      <c r="B109" s="122"/>
      <c r="C109" s="13">
        <v>4300</v>
      </c>
      <c r="D109" s="13" t="s">
        <v>19</v>
      </c>
      <c r="E109" s="65">
        <v>51339.56</v>
      </c>
      <c r="F109" s="76">
        <v>37</v>
      </c>
      <c r="G109" s="65">
        <v>33702</v>
      </c>
      <c r="H109" s="65">
        <v>65216</v>
      </c>
      <c r="I109" s="65">
        <v>27005.26</v>
      </c>
      <c r="J109" s="79">
        <f t="shared" si="13"/>
        <v>41.408948724239444</v>
      </c>
      <c r="K109" s="79">
        <f aca="true" t="shared" si="14" ref="K109:K123">(I109/E109)*100</f>
        <v>52.60126888504693</v>
      </c>
    </row>
    <row r="110" spans="1:11" ht="22.5">
      <c r="A110" s="110"/>
      <c r="B110" s="119"/>
      <c r="C110" s="13">
        <v>4610</v>
      </c>
      <c r="D110" s="13" t="s">
        <v>233</v>
      </c>
      <c r="E110" s="65"/>
      <c r="F110" s="76"/>
      <c r="G110" s="65"/>
      <c r="H110" s="65">
        <v>100</v>
      </c>
      <c r="I110" s="65">
        <v>100</v>
      </c>
      <c r="J110" s="79">
        <f t="shared" si="13"/>
        <v>100</v>
      </c>
      <c r="K110" s="79"/>
    </row>
    <row r="111" spans="1:11" ht="11.25">
      <c r="A111" s="110"/>
      <c r="B111" s="123">
        <v>71035</v>
      </c>
      <c r="C111" s="2"/>
      <c r="D111" s="2" t="s">
        <v>67</v>
      </c>
      <c r="E111" s="72">
        <f>E112+E113</f>
        <v>2632.5</v>
      </c>
      <c r="F111" s="76">
        <v>99</v>
      </c>
      <c r="G111" s="72">
        <f>G112+G113</f>
        <v>500</v>
      </c>
      <c r="H111" s="72">
        <f>H112+H113</f>
        <v>2710</v>
      </c>
      <c r="I111" s="72">
        <f>I112+I113</f>
        <v>2509.09</v>
      </c>
      <c r="J111" s="78">
        <f t="shared" si="13"/>
        <v>92.58634686346863</v>
      </c>
      <c r="K111" s="78">
        <f t="shared" si="14"/>
        <v>95.31206077872744</v>
      </c>
    </row>
    <row r="112" spans="1:11" ht="9.75" customHeight="1">
      <c r="A112" s="110"/>
      <c r="B112" s="103"/>
      <c r="C112" s="13">
        <v>4210</v>
      </c>
      <c r="D112" s="13" t="s">
        <v>14</v>
      </c>
      <c r="E112" s="65"/>
      <c r="F112" s="76"/>
      <c r="G112" s="65">
        <v>500</v>
      </c>
      <c r="H112" s="65">
        <v>510</v>
      </c>
      <c r="I112" s="65">
        <v>322.57</v>
      </c>
      <c r="J112" s="79">
        <f t="shared" si="13"/>
        <v>63.24901960784314</v>
      </c>
      <c r="K112" s="79"/>
    </row>
    <row r="113" spans="1:11" ht="12" customHeight="1">
      <c r="A113" s="110"/>
      <c r="B113" s="103"/>
      <c r="C113" s="13">
        <v>4300</v>
      </c>
      <c r="D113" s="13" t="s">
        <v>19</v>
      </c>
      <c r="E113" s="65">
        <v>2632.5</v>
      </c>
      <c r="F113" s="76">
        <v>99</v>
      </c>
      <c r="G113" s="65"/>
      <c r="H113" s="65">
        <v>2200</v>
      </c>
      <c r="I113" s="65">
        <v>2186.52</v>
      </c>
      <c r="J113" s="79">
        <f t="shared" si="13"/>
        <v>99.38727272727273</v>
      </c>
      <c r="K113" s="79">
        <f t="shared" si="14"/>
        <v>83.05868945868946</v>
      </c>
    </row>
    <row r="114" spans="1:11" ht="21">
      <c r="A114" s="112" t="s">
        <v>68</v>
      </c>
      <c r="B114" s="25"/>
      <c r="C114" s="2"/>
      <c r="D114" s="2" t="s">
        <v>69</v>
      </c>
      <c r="E114" s="72">
        <f>E117+E126+E135+E173+E164</f>
        <v>2071932.08</v>
      </c>
      <c r="F114" s="76">
        <v>97</v>
      </c>
      <c r="G114" s="72">
        <f>G117+G126+G135+G173+G164</f>
        <v>2177324</v>
      </c>
      <c r="H114" s="72">
        <f>H117+H126+H135+H173+H164</f>
        <v>2225249.65</v>
      </c>
      <c r="I114" s="72">
        <f>I117+I126+I135+I173+I164</f>
        <v>2174292.2800000007</v>
      </c>
      <c r="J114" s="78">
        <f aca="true" t="shared" si="15" ref="J114:J124">(I114/H114)*100</f>
        <v>97.71003806247091</v>
      </c>
      <c r="K114" s="78">
        <f t="shared" si="14"/>
        <v>104.94032603617009</v>
      </c>
    </row>
    <row r="115" spans="1:11" ht="11.25">
      <c r="A115" s="106"/>
      <c r="B115" s="25"/>
      <c r="C115" s="2"/>
      <c r="D115" s="92" t="s">
        <v>8</v>
      </c>
      <c r="E115" s="75">
        <f>E117+E126+E136+E137+E138+E139+E140+E141+E142+E143+E144+E145+E146+E147+E148+E152+E153+E154+E155+E156+E157+E173+E149+E150+E151+E159+E160+E161+E158+E164</f>
        <v>2060072.0800000003</v>
      </c>
      <c r="F115" s="101">
        <v>97</v>
      </c>
      <c r="G115" s="75">
        <f>G117+G126+G136+G137+G138+G139+G140+G141+G142+G143+G144+G145+G146+G147+G148+G152+G153+G154+G155+G156+G157+G173+G149+G150+G151+G159+G160+G161+G158+G164</f>
        <v>2102324</v>
      </c>
      <c r="H115" s="75">
        <f>H117+H126+H136+H137+H138+H139+H140+H141+H142+H143+H144+H145+H146+H147+H148+H152+H153+H154+H155+H156+H157+H173+H149+H150+H151+H159+H160+H161+H158+H164</f>
        <v>2213249.65</v>
      </c>
      <c r="I115" s="75">
        <f>I117+I126+I136+I137+I138+I139+I140+I141+I142+I143+I144+I145+I146+I147+I148+I152+I153+I154+I155+I156+I157+I173+I149+I150+I151+I159+I160+I161+I158+I164</f>
        <v>2164427.2800000007</v>
      </c>
      <c r="J115" s="102">
        <f t="shared" si="15"/>
        <v>97.79408662732652</v>
      </c>
      <c r="K115" s="102">
        <f t="shared" si="14"/>
        <v>105.06560916062706</v>
      </c>
    </row>
    <row r="116" spans="1:11" ht="11.25">
      <c r="A116" s="106"/>
      <c r="B116" s="25"/>
      <c r="C116" s="2"/>
      <c r="D116" s="92" t="s">
        <v>9</v>
      </c>
      <c r="E116" s="75">
        <f>E163+E162</f>
        <v>11860</v>
      </c>
      <c r="F116" s="101">
        <v>69</v>
      </c>
      <c r="G116" s="75">
        <f>G163+G162</f>
        <v>75000</v>
      </c>
      <c r="H116" s="75">
        <f>H163+H162</f>
        <v>12000</v>
      </c>
      <c r="I116" s="75">
        <f>I163+I162</f>
        <v>9865</v>
      </c>
      <c r="J116" s="101">
        <f t="shared" si="15"/>
        <v>82.20833333333334</v>
      </c>
      <c r="K116" s="102">
        <f t="shared" si="14"/>
        <v>83.1787521079258</v>
      </c>
    </row>
    <row r="117" spans="1:11" ht="11.25" customHeight="1">
      <c r="A117" s="106"/>
      <c r="B117" s="104">
        <v>75011</v>
      </c>
      <c r="C117" s="2"/>
      <c r="D117" s="2" t="s">
        <v>70</v>
      </c>
      <c r="E117" s="72">
        <f>E118+E119+E120+E121+E125+E122+E123+E124</f>
        <v>120859.74</v>
      </c>
      <c r="F117" s="76">
        <v>92</v>
      </c>
      <c r="G117" s="72">
        <f>G118+G119+G120+G121+G125+G122+G123+G124</f>
        <v>94900</v>
      </c>
      <c r="H117" s="72">
        <f>H118+H119+H120+H121+H125+H122+H123+H124</f>
        <v>136189.65</v>
      </c>
      <c r="I117" s="72">
        <f>I118+I119+I120+I121+I125+I122+I123+I124</f>
        <v>129489.66000000002</v>
      </c>
      <c r="J117" s="78">
        <f t="shared" si="15"/>
        <v>95.08039707863264</v>
      </c>
      <c r="K117" s="78">
        <f t="shared" si="14"/>
        <v>107.14044230113353</v>
      </c>
    </row>
    <row r="118" spans="1:11" ht="20.25" customHeight="1">
      <c r="A118" s="106"/>
      <c r="B118" s="106"/>
      <c r="C118" s="13" t="s">
        <v>45</v>
      </c>
      <c r="D118" s="13" t="s">
        <v>71</v>
      </c>
      <c r="E118" s="65">
        <v>84891.74</v>
      </c>
      <c r="F118" s="80">
        <v>96</v>
      </c>
      <c r="G118" s="65">
        <v>57902.65</v>
      </c>
      <c r="H118" s="65">
        <v>96568.65</v>
      </c>
      <c r="I118" s="65">
        <v>92752.16</v>
      </c>
      <c r="J118" s="80">
        <f t="shared" si="15"/>
        <v>96.04789960302853</v>
      </c>
      <c r="K118" s="79">
        <f t="shared" si="14"/>
        <v>109.25934608007799</v>
      </c>
    </row>
    <row r="119" spans="1:11" ht="21.75" customHeight="1">
      <c r="A119" s="106"/>
      <c r="B119" s="106"/>
      <c r="C119" s="13">
        <v>4040</v>
      </c>
      <c r="D119" s="13" t="s">
        <v>72</v>
      </c>
      <c r="E119" s="65">
        <v>6217.9</v>
      </c>
      <c r="F119" s="80">
        <v>99</v>
      </c>
      <c r="G119" s="65">
        <v>7149</v>
      </c>
      <c r="H119" s="65">
        <v>6580.8</v>
      </c>
      <c r="I119" s="65">
        <v>6580.8</v>
      </c>
      <c r="J119" s="79">
        <f t="shared" si="15"/>
        <v>100</v>
      </c>
      <c r="K119" s="79">
        <f t="shared" si="14"/>
        <v>105.83637562521109</v>
      </c>
    </row>
    <row r="120" spans="1:11" ht="11.25" customHeight="1">
      <c r="A120" s="106"/>
      <c r="B120" s="106"/>
      <c r="C120" s="13">
        <v>4110</v>
      </c>
      <c r="D120" s="13" t="s">
        <v>41</v>
      </c>
      <c r="E120" s="65">
        <v>13764.19</v>
      </c>
      <c r="F120" s="80">
        <v>100</v>
      </c>
      <c r="G120" s="65">
        <v>16400.97</v>
      </c>
      <c r="H120" s="65">
        <v>16300.2</v>
      </c>
      <c r="I120" s="65">
        <v>14165.4</v>
      </c>
      <c r="J120" s="79">
        <f t="shared" si="15"/>
        <v>86.9032281812493</v>
      </c>
      <c r="K120" s="79">
        <f t="shared" si="14"/>
        <v>102.91488275009281</v>
      </c>
    </row>
    <row r="121" spans="1:11" ht="12" customHeight="1">
      <c r="A121" s="106"/>
      <c r="B121" s="106"/>
      <c r="C121" s="13">
        <v>4120</v>
      </c>
      <c r="D121" s="13" t="s">
        <v>30</v>
      </c>
      <c r="E121" s="65">
        <v>2223.64</v>
      </c>
      <c r="F121" s="80">
        <v>100</v>
      </c>
      <c r="G121" s="65">
        <v>2647.38</v>
      </c>
      <c r="H121" s="65">
        <v>2800</v>
      </c>
      <c r="I121" s="65">
        <v>2284.74</v>
      </c>
      <c r="J121" s="80">
        <f t="shared" si="15"/>
        <v>81.59785714285714</v>
      </c>
      <c r="K121" s="79">
        <f t="shared" si="14"/>
        <v>102.7477469374539</v>
      </c>
    </row>
    <row r="122" spans="1:11" ht="12" customHeight="1">
      <c r="A122" s="106"/>
      <c r="B122" s="106"/>
      <c r="C122" s="13">
        <v>4170</v>
      </c>
      <c r="D122" s="13" t="s">
        <v>32</v>
      </c>
      <c r="E122" s="65">
        <v>120</v>
      </c>
      <c r="F122" s="80">
        <v>100</v>
      </c>
      <c r="G122" s="65"/>
      <c r="H122" s="65"/>
      <c r="I122" s="65"/>
      <c r="J122" s="79"/>
      <c r="K122" s="79"/>
    </row>
    <row r="123" spans="1:11" ht="9" customHeight="1">
      <c r="A123" s="106"/>
      <c r="B123" s="106"/>
      <c r="C123" s="13">
        <v>4210</v>
      </c>
      <c r="D123" s="13" t="s">
        <v>14</v>
      </c>
      <c r="E123" s="65">
        <v>7759.85</v>
      </c>
      <c r="F123" s="80">
        <v>57</v>
      </c>
      <c r="G123" s="65">
        <v>5500</v>
      </c>
      <c r="H123" s="65">
        <v>6010</v>
      </c>
      <c r="I123" s="65">
        <v>5807.6</v>
      </c>
      <c r="J123" s="79">
        <f t="shared" si="15"/>
        <v>96.63227953410983</v>
      </c>
      <c r="K123" s="79">
        <f t="shared" si="14"/>
        <v>74.8416528670013</v>
      </c>
    </row>
    <row r="124" spans="1:11" ht="11.25" customHeight="1">
      <c r="A124" s="106"/>
      <c r="B124" s="106"/>
      <c r="C124" s="13">
        <v>4300</v>
      </c>
      <c r="D124" s="13" t="s">
        <v>19</v>
      </c>
      <c r="E124" s="65">
        <v>3082.42</v>
      </c>
      <c r="F124" s="80">
        <v>88</v>
      </c>
      <c r="G124" s="65">
        <v>2500</v>
      </c>
      <c r="H124" s="65">
        <v>4700</v>
      </c>
      <c r="I124" s="65">
        <v>4668.96</v>
      </c>
      <c r="J124" s="79">
        <f t="shared" si="15"/>
        <v>99.33957446808512</v>
      </c>
      <c r="K124" s="79">
        <f aca="true" t="shared" si="16" ref="K124:K130">(I124/E124)*100</f>
        <v>151.47059777707125</v>
      </c>
    </row>
    <row r="125" spans="1:11" ht="11.25">
      <c r="A125" s="106"/>
      <c r="B125" s="106"/>
      <c r="C125" s="13">
        <v>4440</v>
      </c>
      <c r="D125" s="13" t="s">
        <v>73</v>
      </c>
      <c r="E125" s="65">
        <v>2800</v>
      </c>
      <c r="F125" s="80">
        <v>100</v>
      </c>
      <c r="G125" s="65">
        <v>2800</v>
      </c>
      <c r="H125" s="65">
        <v>3230</v>
      </c>
      <c r="I125" s="65">
        <v>3230</v>
      </c>
      <c r="J125" s="80">
        <f>(I125/H125)*100</f>
        <v>100</v>
      </c>
      <c r="K125" s="79">
        <f t="shared" si="16"/>
        <v>115.35714285714285</v>
      </c>
    </row>
    <row r="126" spans="1:11" ht="11.25">
      <c r="A126" s="106"/>
      <c r="B126" s="104">
        <v>75022</v>
      </c>
      <c r="C126" s="2"/>
      <c r="D126" s="2" t="s">
        <v>74</v>
      </c>
      <c r="E126" s="72">
        <f>E127+E128+E129+E130+E131+E132+E133+E134</f>
        <v>74163.93000000001</v>
      </c>
      <c r="F126" s="76">
        <v>88</v>
      </c>
      <c r="G126" s="72">
        <f>G127+G128+G129+G130+G131+G132+G133+G134</f>
        <v>81404</v>
      </c>
      <c r="H126" s="72">
        <f>H127+H128+H129+H130+H131+H132+H133+H134</f>
        <v>94691</v>
      </c>
      <c r="I126" s="72">
        <f>I127+I128+I129+I130+I131+I132+I133+I134</f>
        <v>91049.7</v>
      </c>
      <c r="J126" s="78">
        <f>(I126/H126)*100</f>
        <v>96.15454478250308</v>
      </c>
      <c r="K126" s="78">
        <f t="shared" si="16"/>
        <v>122.7681704569863</v>
      </c>
    </row>
    <row r="127" spans="1:11" ht="21.75" customHeight="1">
      <c r="A127" s="106"/>
      <c r="B127" s="106"/>
      <c r="C127" s="13">
        <v>3030</v>
      </c>
      <c r="D127" s="13" t="s">
        <v>75</v>
      </c>
      <c r="E127" s="65">
        <v>62204</v>
      </c>
      <c r="F127" s="80">
        <v>89</v>
      </c>
      <c r="G127" s="65">
        <v>68504</v>
      </c>
      <c r="H127" s="65">
        <v>74804</v>
      </c>
      <c r="I127" s="65">
        <v>71918.78</v>
      </c>
      <c r="J127" s="79">
        <f aca="true" t="shared" si="17" ref="J127:J182">(I127/H127)*100</f>
        <v>96.1429602695043</v>
      </c>
      <c r="K127" s="79">
        <f t="shared" si="16"/>
        <v>115.61761301524018</v>
      </c>
    </row>
    <row r="128" spans="1:11" ht="11.25" customHeight="1">
      <c r="A128" s="106"/>
      <c r="B128" s="106"/>
      <c r="C128" s="13">
        <v>4210</v>
      </c>
      <c r="D128" s="13" t="s">
        <v>14</v>
      </c>
      <c r="E128" s="65">
        <v>7400.27</v>
      </c>
      <c r="F128" s="80">
        <v>87</v>
      </c>
      <c r="G128" s="65">
        <v>7200</v>
      </c>
      <c r="H128" s="65">
        <v>12000</v>
      </c>
      <c r="I128" s="65">
        <v>11798.9</v>
      </c>
      <c r="J128" s="79">
        <f t="shared" si="17"/>
        <v>98.32416666666667</v>
      </c>
      <c r="K128" s="79">
        <f t="shared" si="16"/>
        <v>159.43877723380362</v>
      </c>
    </row>
    <row r="129" spans="1:11" ht="13.5" customHeight="1">
      <c r="A129" s="106"/>
      <c r="B129" s="106"/>
      <c r="C129" s="13">
        <v>4300</v>
      </c>
      <c r="D129" s="13" t="s">
        <v>19</v>
      </c>
      <c r="E129" s="65">
        <v>2651</v>
      </c>
      <c r="F129" s="80">
        <v>83</v>
      </c>
      <c r="G129" s="65">
        <v>2800</v>
      </c>
      <c r="H129" s="65">
        <v>7657</v>
      </c>
      <c r="I129" s="65">
        <v>7226.59</v>
      </c>
      <c r="J129" s="79">
        <f t="shared" si="17"/>
        <v>94.37886900875017</v>
      </c>
      <c r="K129" s="79">
        <f t="shared" si="16"/>
        <v>272.59864202187856</v>
      </c>
    </row>
    <row r="130" spans="1:11" ht="12.75" customHeight="1">
      <c r="A130" s="106"/>
      <c r="B130" s="106"/>
      <c r="C130" s="13">
        <v>4410</v>
      </c>
      <c r="D130" s="13" t="s">
        <v>76</v>
      </c>
      <c r="E130" s="65">
        <v>348.66</v>
      </c>
      <c r="F130" s="80">
        <v>35</v>
      </c>
      <c r="G130" s="65">
        <v>500</v>
      </c>
      <c r="H130" s="65">
        <v>200</v>
      </c>
      <c r="I130" s="65">
        <v>83.58</v>
      </c>
      <c r="J130" s="79">
        <f t="shared" si="17"/>
        <v>41.79</v>
      </c>
      <c r="K130" s="79">
        <f t="shared" si="16"/>
        <v>23.97177766305283</v>
      </c>
    </row>
    <row r="131" spans="1:11" ht="14.25" customHeight="1">
      <c r="A131" s="106"/>
      <c r="B131" s="106"/>
      <c r="C131" s="13">
        <v>4420</v>
      </c>
      <c r="D131" s="13" t="s">
        <v>77</v>
      </c>
      <c r="E131" s="65"/>
      <c r="F131" s="80"/>
      <c r="G131" s="65">
        <v>200</v>
      </c>
      <c r="H131" s="65"/>
      <c r="I131" s="65"/>
      <c r="J131" s="79"/>
      <c r="K131" s="79"/>
    </row>
    <row r="132" spans="1:11" ht="12" customHeight="1">
      <c r="A132" s="106"/>
      <c r="B132" s="106"/>
      <c r="C132" s="13">
        <v>4700</v>
      </c>
      <c r="D132" s="13" t="s">
        <v>179</v>
      </c>
      <c r="E132" s="65">
        <v>1560</v>
      </c>
      <c r="F132" s="80">
        <v>97</v>
      </c>
      <c r="G132" s="65">
        <v>1700</v>
      </c>
      <c r="H132" s="65"/>
      <c r="I132" s="65"/>
      <c r="J132" s="79"/>
      <c r="K132" s="79"/>
    </row>
    <row r="133" spans="1:11" ht="33" customHeight="1">
      <c r="A133" s="106"/>
      <c r="B133" s="106"/>
      <c r="C133" s="13">
        <v>4740</v>
      </c>
      <c r="D133" s="13" t="s">
        <v>258</v>
      </c>
      <c r="E133" s="65"/>
      <c r="F133" s="80"/>
      <c r="G133" s="65">
        <v>500</v>
      </c>
      <c r="H133" s="65"/>
      <c r="I133" s="65"/>
      <c r="J133" s="79"/>
      <c r="K133" s="79"/>
    </row>
    <row r="134" spans="1:11" ht="33.75">
      <c r="A134" s="106"/>
      <c r="B134" s="108"/>
      <c r="C134" s="13">
        <v>4750</v>
      </c>
      <c r="D134" s="13" t="s">
        <v>259</v>
      </c>
      <c r="E134" s="65"/>
      <c r="F134" s="80"/>
      <c r="G134" s="65"/>
      <c r="H134" s="65">
        <v>30</v>
      </c>
      <c r="I134" s="65">
        <v>21.85</v>
      </c>
      <c r="J134" s="79"/>
      <c r="K134" s="79"/>
    </row>
    <row r="135" spans="1:11" ht="11.25">
      <c r="A135" s="106"/>
      <c r="B135" s="114">
        <v>75023</v>
      </c>
      <c r="C135" s="2"/>
      <c r="D135" s="2" t="s">
        <v>78</v>
      </c>
      <c r="E135" s="63">
        <f>E136+E137+E138+E139+E140+E141+E142+E143+E144+E145+E146+E147+E148+E152+E153+E154+E155+E156+E163+E149+E150+E151+E159+E160+E161+E157+E162+E158</f>
        <v>1809832.62</v>
      </c>
      <c r="F135" s="69">
        <v>98</v>
      </c>
      <c r="G135" s="63">
        <f>G136+G137+G138+G139+G140+G141+G142+G143+G144+G145+G146+G147+G148+G152+G153+G154+G155+G156+G163+G149+G150+G151+G159+G160+G161+G157+G162+G158</f>
        <v>1935050</v>
      </c>
      <c r="H135" s="63">
        <f>H136+H137+H138+H139+H140+H141+H142+H143+H144+H145+H146+H147+H148+H152+H153+H154+H155+H156+H163+H149+H150+H151+H159+H160+H161+H157+H162+H158</f>
        <v>1909873</v>
      </c>
      <c r="I135" s="63">
        <f>I136+I137+I138+I139+I140+I141+I142+I143+I144+I145+I146+I147+I148+I152+I153+I154+I155+I156+I163+I149+I150+I151+I159+I160+I161+I157+I162+I158</f>
        <v>1871267.7700000007</v>
      </c>
      <c r="J135" s="78">
        <f t="shared" si="17"/>
        <v>97.97864936569086</v>
      </c>
      <c r="K135" s="78">
        <f aca="true" t="shared" si="18" ref="K135:K150">(I135/E135)*100</f>
        <v>103.39452109112723</v>
      </c>
    </row>
    <row r="136" spans="1:11" ht="21" customHeight="1">
      <c r="A136" s="106"/>
      <c r="B136" s="110"/>
      <c r="C136" s="13" t="s">
        <v>44</v>
      </c>
      <c r="D136" s="13" t="s">
        <v>224</v>
      </c>
      <c r="E136" s="65">
        <v>8943.96</v>
      </c>
      <c r="F136" s="80">
        <v>89</v>
      </c>
      <c r="G136" s="65">
        <v>10000</v>
      </c>
      <c r="H136" s="65">
        <v>10540</v>
      </c>
      <c r="I136" s="65">
        <v>10530.57</v>
      </c>
      <c r="J136" s="79">
        <f t="shared" si="17"/>
        <v>99.91053130929791</v>
      </c>
      <c r="K136" s="79">
        <f t="shared" si="18"/>
        <v>117.73945768988234</v>
      </c>
    </row>
    <row r="137" spans="1:11" ht="21.75" customHeight="1">
      <c r="A137" s="106"/>
      <c r="B137" s="110"/>
      <c r="C137" s="13" t="s">
        <v>45</v>
      </c>
      <c r="D137" s="13" t="s">
        <v>225</v>
      </c>
      <c r="E137" s="65">
        <v>1121319.51</v>
      </c>
      <c r="F137" s="80">
        <v>100</v>
      </c>
      <c r="G137" s="65">
        <v>1186000</v>
      </c>
      <c r="H137" s="65">
        <v>1160577</v>
      </c>
      <c r="I137" s="65">
        <v>1158189.37</v>
      </c>
      <c r="J137" s="79">
        <f t="shared" si="17"/>
        <v>99.79427215945174</v>
      </c>
      <c r="K137" s="79">
        <f t="shared" si="18"/>
        <v>103.2880779894751</v>
      </c>
    </row>
    <row r="138" spans="1:11" ht="22.5" customHeight="1">
      <c r="A138" s="106"/>
      <c r="B138" s="110"/>
      <c r="C138" s="13" t="s">
        <v>47</v>
      </c>
      <c r="D138" s="13" t="s">
        <v>223</v>
      </c>
      <c r="E138" s="65">
        <v>75605.71</v>
      </c>
      <c r="F138" s="80">
        <v>100</v>
      </c>
      <c r="G138" s="65">
        <v>90000</v>
      </c>
      <c r="H138" s="65">
        <v>86000</v>
      </c>
      <c r="I138" s="65">
        <v>85444.23</v>
      </c>
      <c r="J138" s="79">
        <f t="shared" si="17"/>
        <v>99.35375581395348</v>
      </c>
      <c r="K138" s="79">
        <f t="shared" si="18"/>
        <v>113.0129324888292</v>
      </c>
    </row>
    <row r="139" spans="1:11" ht="22.5" customHeight="1">
      <c r="A139" s="106"/>
      <c r="B139" s="110"/>
      <c r="C139" s="13" t="s">
        <v>28</v>
      </c>
      <c r="D139" s="13" t="s">
        <v>116</v>
      </c>
      <c r="E139" s="65">
        <v>178491.76</v>
      </c>
      <c r="F139" s="80">
        <v>96</v>
      </c>
      <c r="G139" s="65">
        <v>206400</v>
      </c>
      <c r="H139" s="65">
        <v>193000</v>
      </c>
      <c r="I139" s="65">
        <v>187999.85</v>
      </c>
      <c r="J139" s="79">
        <f t="shared" si="17"/>
        <v>97.40924870466323</v>
      </c>
      <c r="K139" s="79">
        <f t="shared" si="18"/>
        <v>105.32690696758213</v>
      </c>
    </row>
    <row r="140" spans="1:11" ht="11.25" customHeight="1">
      <c r="A140" s="106"/>
      <c r="B140" s="110"/>
      <c r="C140" s="13" t="s">
        <v>29</v>
      </c>
      <c r="D140" s="13" t="s">
        <v>80</v>
      </c>
      <c r="E140" s="65">
        <v>25208.64</v>
      </c>
      <c r="F140" s="80">
        <v>92</v>
      </c>
      <c r="G140" s="65">
        <v>30600</v>
      </c>
      <c r="H140" s="65">
        <v>27296</v>
      </c>
      <c r="I140" s="65">
        <v>23429.36</v>
      </c>
      <c r="J140" s="79">
        <f t="shared" si="17"/>
        <v>85.83440797186401</v>
      </c>
      <c r="K140" s="79">
        <f t="shared" si="18"/>
        <v>92.94178503878035</v>
      </c>
    </row>
    <row r="141" spans="1:11" ht="31.5" customHeight="1">
      <c r="A141" s="106"/>
      <c r="B141" s="110"/>
      <c r="C141" s="13" t="s">
        <v>81</v>
      </c>
      <c r="D141" s="13" t="s">
        <v>226</v>
      </c>
      <c r="E141" s="65">
        <v>11800</v>
      </c>
      <c r="F141" s="80">
        <v>92</v>
      </c>
      <c r="G141" s="65">
        <v>12000</v>
      </c>
      <c r="H141" s="65">
        <v>15245</v>
      </c>
      <c r="I141" s="65">
        <v>14053</v>
      </c>
      <c r="J141" s="79">
        <f t="shared" si="17"/>
        <v>92.18104296490652</v>
      </c>
      <c r="K141" s="79">
        <f t="shared" si="18"/>
        <v>119.09322033898304</v>
      </c>
    </row>
    <row r="142" spans="1:11" ht="12.75" customHeight="1">
      <c r="A142" s="106"/>
      <c r="B142" s="110"/>
      <c r="C142" s="13" t="s">
        <v>31</v>
      </c>
      <c r="D142" s="13" t="s">
        <v>32</v>
      </c>
      <c r="E142" s="65">
        <v>14969</v>
      </c>
      <c r="F142" s="80">
        <v>98</v>
      </c>
      <c r="G142" s="65">
        <v>11000</v>
      </c>
      <c r="H142" s="65">
        <v>18430</v>
      </c>
      <c r="I142" s="65">
        <v>18391.95</v>
      </c>
      <c r="J142" s="79">
        <f t="shared" si="17"/>
        <v>99.793543136191</v>
      </c>
      <c r="K142" s="79">
        <f t="shared" si="18"/>
        <v>122.86692497828847</v>
      </c>
    </row>
    <row r="143" spans="1:11" ht="11.25" customHeight="1">
      <c r="A143" s="106"/>
      <c r="B143" s="110"/>
      <c r="C143" s="13" t="s">
        <v>33</v>
      </c>
      <c r="D143" s="13" t="s">
        <v>14</v>
      </c>
      <c r="E143" s="65">
        <v>128482.54</v>
      </c>
      <c r="F143" s="80">
        <v>98</v>
      </c>
      <c r="G143" s="65">
        <v>110000</v>
      </c>
      <c r="H143" s="65">
        <v>124610</v>
      </c>
      <c r="I143" s="65">
        <v>120260.95</v>
      </c>
      <c r="J143" s="79">
        <f t="shared" si="17"/>
        <v>96.50987079688629</v>
      </c>
      <c r="K143" s="79">
        <f t="shared" si="18"/>
        <v>93.60100601996194</v>
      </c>
    </row>
    <row r="144" spans="1:11" ht="22.5">
      <c r="A144" s="106"/>
      <c r="B144" s="110"/>
      <c r="C144" s="13" t="s">
        <v>34</v>
      </c>
      <c r="D144" s="13" t="s">
        <v>15</v>
      </c>
      <c r="E144" s="65">
        <v>19392.87</v>
      </c>
      <c r="F144" s="80">
        <v>88</v>
      </c>
      <c r="G144" s="65">
        <v>17200</v>
      </c>
      <c r="H144" s="65">
        <v>23165</v>
      </c>
      <c r="I144" s="65">
        <v>21026.35</v>
      </c>
      <c r="J144" s="79">
        <f t="shared" si="17"/>
        <v>90.76775307576084</v>
      </c>
      <c r="K144" s="79">
        <f t="shared" si="18"/>
        <v>108.42309570476158</v>
      </c>
    </row>
    <row r="145" spans="1:11" ht="12" customHeight="1">
      <c r="A145" s="106"/>
      <c r="B145" s="110"/>
      <c r="C145" s="13" t="s">
        <v>16</v>
      </c>
      <c r="D145" s="13" t="s">
        <v>17</v>
      </c>
      <c r="E145" s="65">
        <v>127.43</v>
      </c>
      <c r="F145" s="80">
        <v>26</v>
      </c>
      <c r="G145" s="65">
        <v>650</v>
      </c>
      <c r="H145" s="65">
        <v>10</v>
      </c>
      <c r="I145" s="65"/>
      <c r="J145" s="79">
        <f t="shared" si="17"/>
        <v>0</v>
      </c>
      <c r="K145" s="79">
        <f t="shared" si="18"/>
        <v>0</v>
      </c>
    </row>
    <row r="146" spans="1:11" ht="13.5" customHeight="1">
      <c r="A146" s="106"/>
      <c r="B146" s="110"/>
      <c r="C146" s="13" t="s">
        <v>82</v>
      </c>
      <c r="D146" s="13" t="s">
        <v>83</v>
      </c>
      <c r="E146" s="65">
        <v>840</v>
      </c>
      <c r="F146" s="80">
        <v>84</v>
      </c>
      <c r="G146" s="65">
        <v>1000</v>
      </c>
      <c r="H146" s="65">
        <v>600</v>
      </c>
      <c r="I146" s="65">
        <v>595</v>
      </c>
      <c r="J146" s="79">
        <f>(I146/H146)*100</f>
        <v>99.16666666666667</v>
      </c>
      <c r="K146" s="79">
        <f t="shared" si="18"/>
        <v>70.83333333333334</v>
      </c>
    </row>
    <row r="147" spans="1:11" ht="12" customHeight="1">
      <c r="A147" s="106"/>
      <c r="B147" s="110"/>
      <c r="C147" s="13" t="s">
        <v>18</v>
      </c>
      <c r="D147" s="13" t="s">
        <v>19</v>
      </c>
      <c r="E147" s="65">
        <v>92867.56</v>
      </c>
      <c r="F147" s="80">
        <v>100</v>
      </c>
      <c r="G147" s="65">
        <v>76000</v>
      </c>
      <c r="H147" s="65">
        <v>90600</v>
      </c>
      <c r="I147" s="65">
        <v>80363.46</v>
      </c>
      <c r="J147" s="80">
        <f t="shared" si="17"/>
        <v>88.70139072847682</v>
      </c>
      <c r="K147" s="79">
        <f t="shared" si="18"/>
        <v>86.53555665724394</v>
      </c>
    </row>
    <row r="148" spans="1:11" ht="11.25" customHeight="1">
      <c r="A148" s="106"/>
      <c r="B148" s="110"/>
      <c r="C148" s="13" t="s">
        <v>84</v>
      </c>
      <c r="D148" s="13" t="s">
        <v>85</v>
      </c>
      <c r="E148" s="65">
        <v>4220.36</v>
      </c>
      <c r="F148" s="80">
        <v>98</v>
      </c>
      <c r="G148" s="65">
        <v>4500</v>
      </c>
      <c r="H148" s="65">
        <v>4600</v>
      </c>
      <c r="I148" s="65">
        <v>4267.56</v>
      </c>
      <c r="J148" s="79">
        <f t="shared" si="17"/>
        <v>92.77304347826087</v>
      </c>
      <c r="K148" s="79">
        <f t="shared" si="18"/>
        <v>101.11838800481476</v>
      </c>
    </row>
    <row r="149" spans="1:11" ht="11.25" customHeight="1">
      <c r="A149" s="106"/>
      <c r="B149" s="110"/>
      <c r="C149" s="13">
        <v>4360</v>
      </c>
      <c r="D149" s="13" t="s">
        <v>234</v>
      </c>
      <c r="E149" s="65">
        <v>5878.08</v>
      </c>
      <c r="F149" s="80">
        <v>90</v>
      </c>
      <c r="G149" s="65">
        <v>5500</v>
      </c>
      <c r="H149" s="65">
        <v>8010</v>
      </c>
      <c r="I149" s="65">
        <v>7515.08</v>
      </c>
      <c r="J149" s="79">
        <f t="shared" si="17"/>
        <v>93.82122347066168</v>
      </c>
      <c r="K149" s="79">
        <f t="shared" si="18"/>
        <v>127.84922968043988</v>
      </c>
    </row>
    <row r="150" spans="1:11" ht="33.75" customHeight="1">
      <c r="A150" s="106"/>
      <c r="B150" s="110"/>
      <c r="C150" s="13">
        <v>4370</v>
      </c>
      <c r="D150" s="13" t="s">
        <v>235</v>
      </c>
      <c r="E150" s="65">
        <v>10031.34</v>
      </c>
      <c r="F150" s="80">
        <v>93</v>
      </c>
      <c r="G150" s="65">
        <v>10500</v>
      </c>
      <c r="H150" s="65">
        <v>10500</v>
      </c>
      <c r="I150" s="65">
        <v>9120.12</v>
      </c>
      <c r="J150" s="79">
        <f t="shared" si="17"/>
        <v>86.85828571428573</v>
      </c>
      <c r="K150" s="79">
        <f t="shared" si="18"/>
        <v>90.91626841478806</v>
      </c>
    </row>
    <row r="151" spans="1:11" ht="22.5">
      <c r="A151" s="106"/>
      <c r="B151" s="110"/>
      <c r="C151" s="13">
        <v>4380</v>
      </c>
      <c r="D151" s="13" t="s">
        <v>227</v>
      </c>
      <c r="E151" s="65"/>
      <c r="F151" s="80"/>
      <c r="G151" s="65">
        <v>100</v>
      </c>
      <c r="H151" s="65">
        <v>100</v>
      </c>
      <c r="I151" s="65">
        <v>50</v>
      </c>
      <c r="J151" s="79">
        <f t="shared" si="17"/>
        <v>50</v>
      </c>
      <c r="K151" s="79"/>
    </row>
    <row r="152" spans="1:11" ht="12" customHeight="1">
      <c r="A152" s="106"/>
      <c r="B152" s="110"/>
      <c r="C152" s="13" t="s">
        <v>86</v>
      </c>
      <c r="D152" s="13" t="s">
        <v>76</v>
      </c>
      <c r="E152" s="65">
        <v>17930.95</v>
      </c>
      <c r="F152" s="80">
        <v>100</v>
      </c>
      <c r="G152" s="65">
        <v>17000</v>
      </c>
      <c r="H152" s="65">
        <v>23600</v>
      </c>
      <c r="I152" s="65">
        <v>22771.81</v>
      </c>
      <c r="J152" s="79">
        <f t="shared" si="17"/>
        <v>96.49072033898307</v>
      </c>
      <c r="K152" s="79">
        <f>(I152/E152)*100</f>
        <v>126.99723104464627</v>
      </c>
    </row>
    <row r="153" spans="1:11" ht="12" customHeight="1">
      <c r="A153" s="106"/>
      <c r="B153" s="110"/>
      <c r="C153" s="13" t="s">
        <v>87</v>
      </c>
      <c r="D153" s="13" t="s">
        <v>77</v>
      </c>
      <c r="E153" s="65">
        <v>200</v>
      </c>
      <c r="F153" s="80">
        <v>40</v>
      </c>
      <c r="G153" s="65">
        <v>500</v>
      </c>
      <c r="H153" s="65">
        <v>100</v>
      </c>
      <c r="I153" s="65"/>
      <c r="J153" s="79">
        <f t="shared" si="17"/>
        <v>0</v>
      </c>
      <c r="K153" s="79">
        <f>(I153/E153)*100</f>
        <v>0</v>
      </c>
    </row>
    <row r="154" spans="1:11" ht="12" customHeight="1">
      <c r="A154" s="106"/>
      <c r="B154" s="110"/>
      <c r="C154" s="13" t="s">
        <v>61</v>
      </c>
      <c r="D154" s="13" t="s">
        <v>88</v>
      </c>
      <c r="E154" s="65">
        <v>415</v>
      </c>
      <c r="F154" s="80">
        <v>58</v>
      </c>
      <c r="G154" s="65">
        <v>1000</v>
      </c>
      <c r="H154" s="65">
        <v>5300</v>
      </c>
      <c r="I154" s="65">
        <v>3736.6</v>
      </c>
      <c r="J154" s="79">
        <f t="shared" si="17"/>
        <v>70.50188679245282</v>
      </c>
      <c r="K154" s="79">
        <f>(I154/E154)*100</f>
        <v>900.3855421686748</v>
      </c>
    </row>
    <row r="155" spans="1:11" ht="22.5">
      <c r="A155" s="106"/>
      <c r="B155" s="110"/>
      <c r="C155" s="13" t="s">
        <v>50</v>
      </c>
      <c r="D155" s="13" t="s">
        <v>73</v>
      </c>
      <c r="E155" s="65">
        <v>37400</v>
      </c>
      <c r="F155" s="80">
        <v>100</v>
      </c>
      <c r="G155" s="65">
        <v>37400</v>
      </c>
      <c r="H155" s="65">
        <v>41300</v>
      </c>
      <c r="I155" s="65">
        <v>41300</v>
      </c>
      <c r="J155" s="80">
        <f t="shared" si="17"/>
        <v>100</v>
      </c>
      <c r="K155" s="79">
        <f>(I155/E155)*100</f>
        <v>110.42780748663101</v>
      </c>
    </row>
    <row r="156" spans="1:11" ht="14.25" customHeight="1">
      <c r="A156" s="106"/>
      <c r="B156" s="110"/>
      <c r="C156" s="13" t="s">
        <v>89</v>
      </c>
      <c r="D156" s="13" t="s">
        <v>90</v>
      </c>
      <c r="E156" s="65"/>
      <c r="F156" s="80"/>
      <c r="G156" s="65">
        <v>100</v>
      </c>
      <c r="H156" s="65">
        <v>100</v>
      </c>
      <c r="I156" s="65"/>
      <c r="J156" s="79">
        <f t="shared" si="17"/>
        <v>0</v>
      </c>
      <c r="K156" s="79"/>
    </row>
    <row r="157" spans="1:11" ht="11.25">
      <c r="A157" s="106"/>
      <c r="B157" s="110"/>
      <c r="C157" s="13">
        <v>4580</v>
      </c>
      <c r="D157" s="13" t="s">
        <v>62</v>
      </c>
      <c r="E157" s="65">
        <v>31.42</v>
      </c>
      <c r="F157" s="80">
        <v>16</v>
      </c>
      <c r="G157" s="65">
        <v>100</v>
      </c>
      <c r="H157" s="65">
        <v>100</v>
      </c>
      <c r="I157" s="65">
        <v>35.71</v>
      </c>
      <c r="J157" s="79">
        <f t="shared" si="17"/>
        <v>35.71</v>
      </c>
      <c r="K157" s="79">
        <f>(I157/E157)*100</f>
        <v>113.65372374283895</v>
      </c>
    </row>
    <row r="158" spans="1:11" ht="22.5" customHeight="1">
      <c r="A158" s="106"/>
      <c r="B158" s="110"/>
      <c r="C158" s="13">
        <v>4610</v>
      </c>
      <c r="D158" s="13" t="s">
        <v>233</v>
      </c>
      <c r="E158" s="65">
        <v>300</v>
      </c>
      <c r="F158" s="80">
        <v>75</v>
      </c>
      <c r="G158" s="65"/>
      <c r="H158" s="65">
        <v>700</v>
      </c>
      <c r="I158" s="65">
        <v>623</v>
      </c>
      <c r="J158" s="79">
        <f t="shared" si="17"/>
        <v>89</v>
      </c>
      <c r="K158" s="79">
        <f>(I158/E158)*100</f>
        <v>207.66666666666666</v>
      </c>
    </row>
    <row r="159" spans="1:11" ht="13.5" customHeight="1">
      <c r="A159" s="106"/>
      <c r="B159" s="110"/>
      <c r="C159" s="13">
        <v>4700</v>
      </c>
      <c r="D159" s="13" t="s">
        <v>179</v>
      </c>
      <c r="E159" s="65">
        <v>18746.54</v>
      </c>
      <c r="F159" s="80">
        <v>99</v>
      </c>
      <c r="G159" s="65">
        <v>13000</v>
      </c>
      <c r="H159" s="65">
        <v>15930</v>
      </c>
      <c r="I159" s="65">
        <v>14949.14</v>
      </c>
      <c r="J159" s="79">
        <f t="shared" si="17"/>
        <v>93.84268675455115</v>
      </c>
      <c r="K159" s="79">
        <f>(I159/E159)*100</f>
        <v>79.74346199351986</v>
      </c>
    </row>
    <row r="160" spans="1:11" ht="33" customHeight="1">
      <c r="A160" s="106"/>
      <c r="B160" s="110"/>
      <c r="C160" s="13">
        <v>4740</v>
      </c>
      <c r="D160" s="13" t="s">
        <v>228</v>
      </c>
      <c r="E160" s="65">
        <v>10629.64</v>
      </c>
      <c r="F160" s="80">
        <v>90</v>
      </c>
      <c r="G160" s="65">
        <v>9500</v>
      </c>
      <c r="H160" s="65">
        <v>8900</v>
      </c>
      <c r="I160" s="65">
        <v>8254.6</v>
      </c>
      <c r="J160" s="79">
        <f t="shared" si="17"/>
        <v>92.74831460674157</v>
      </c>
      <c r="K160" s="79">
        <f>(I160/E160)*100</f>
        <v>77.65643991706212</v>
      </c>
    </row>
    <row r="161" spans="1:11" ht="34.5" customHeight="1">
      <c r="A161" s="106"/>
      <c r="B161" s="110"/>
      <c r="C161" s="13">
        <v>4750</v>
      </c>
      <c r="D161" s="13" t="s">
        <v>259</v>
      </c>
      <c r="E161" s="65">
        <v>14140.31</v>
      </c>
      <c r="F161" s="80">
        <v>100</v>
      </c>
      <c r="G161" s="65">
        <v>10000</v>
      </c>
      <c r="H161" s="65">
        <v>28560</v>
      </c>
      <c r="I161" s="65">
        <v>28495.06</v>
      </c>
      <c r="J161" s="79">
        <f t="shared" si="17"/>
        <v>99.77261904761905</v>
      </c>
      <c r="K161" s="79">
        <f>(I161/E161)*100</f>
        <v>201.51651555022485</v>
      </c>
    </row>
    <row r="162" spans="1:11" ht="23.25" customHeight="1">
      <c r="A162" s="106"/>
      <c r="B162" s="110"/>
      <c r="C162" s="13">
        <v>6050</v>
      </c>
      <c r="D162" s="13" t="s">
        <v>21</v>
      </c>
      <c r="E162" s="65">
        <v>5490</v>
      </c>
      <c r="F162" s="80">
        <v>85</v>
      </c>
      <c r="G162" s="65">
        <v>70000</v>
      </c>
      <c r="H162" s="65"/>
      <c r="I162" s="65"/>
      <c r="J162" s="79"/>
      <c r="K162" s="79"/>
    </row>
    <row r="163" spans="1:11" ht="23.25" customHeight="1">
      <c r="A163" s="106"/>
      <c r="B163" s="110"/>
      <c r="C163" s="13" t="s">
        <v>63</v>
      </c>
      <c r="D163" s="13" t="s">
        <v>22</v>
      </c>
      <c r="E163" s="65">
        <v>6370</v>
      </c>
      <c r="F163" s="80">
        <v>59</v>
      </c>
      <c r="G163" s="65">
        <v>5000</v>
      </c>
      <c r="H163" s="65">
        <v>12000</v>
      </c>
      <c r="I163" s="65">
        <v>9865</v>
      </c>
      <c r="J163" s="80">
        <f t="shared" si="17"/>
        <v>82.20833333333334</v>
      </c>
      <c r="K163" s="79">
        <f aca="true" t="shared" si="19" ref="K163:K180">(I163/E163)*100</f>
        <v>154.86656200941914</v>
      </c>
    </row>
    <row r="164" spans="1:11" s="24" customFormat="1" ht="11.25">
      <c r="A164" s="106"/>
      <c r="B164" s="115">
        <v>75056</v>
      </c>
      <c r="C164" s="2"/>
      <c r="D164" s="2" t="s">
        <v>271</v>
      </c>
      <c r="E164" s="5">
        <f>E165+E166+E167+E168+E169+E170+E171+E172</f>
        <v>0</v>
      </c>
      <c r="F164" s="3"/>
      <c r="G164" s="5">
        <f>G165+G166+G167+G168+G169+G170+G171+G172</f>
        <v>0</v>
      </c>
      <c r="H164" s="5">
        <f>H165+H166+H167+H168+H169+H170+H171+H172</f>
        <v>15024.999999999998</v>
      </c>
      <c r="I164" s="5">
        <f>I165+I166+I167+I168+I169+I170+I171+I172</f>
        <v>15024.999999999998</v>
      </c>
      <c r="J164" s="80">
        <f t="shared" si="17"/>
        <v>100</v>
      </c>
      <c r="K164" s="20"/>
    </row>
    <row r="165" spans="1:11" ht="22.5">
      <c r="A165" s="106"/>
      <c r="B165" s="106"/>
      <c r="C165" s="13">
        <v>3020</v>
      </c>
      <c r="D165" s="13" t="s">
        <v>224</v>
      </c>
      <c r="E165" s="65"/>
      <c r="F165" s="80"/>
      <c r="G165" s="65"/>
      <c r="H165" s="65">
        <v>9531</v>
      </c>
      <c r="I165" s="65">
        <v>9531</v>
      </c>
      <c r="J165" s="80">
        <f t="shared" si="17"/>
        <v>100</v>
      </c>
      <c r="K165" s="79"/>
    </row>
    <row r="166" spans="1:11" ht="22.5" customHeight="1">
      <c r="A166" s="106"/>
      <c r="B166" s="106"/>
      <c r="C166" s="13">
        <v>3040</v>
      </c>
      <c r="D166" s="13" t="s">
        <v>290</v>
      </c>
      <c r="E166" s="65"/>
      <c r="F166" s="80"/>
      <c r="G166" s="65"/>
      <c r="H166" s="65">
        <v>591.63</v>
      </c>
      <c r="I166" s="65">
        <v>591.63</v>
      </c>
      <c r="J166" s="80">
        <f t="shared" si="17"/>
        <v>100</v>
      </c>
      <c r="K166" s="79"/>
    </row>
    <row r="167" spans="1:11" ht="24" customHeight="1">
      <c r="A167" s="106"/>
      <c r="B167" s="106"/>
      <c r="C167" s="13">
        <v>4110</v>
      </c>
      <c r="D167" s="13" t="s">
        <v>116</v>
      </c>
      <c r="E167" s="65"/>
      <c r="F167" s="80"/>
      <c r="G167" s="65"/>
      <c r="H167" s="65">
        <v>1785.22</v>
      </c>
      <c r="I167" s="65">
        <v>1785.23</v>
      </c>
      <c r="J167" s="80">
        <f t="shared" si="17"/>
        <v>100.00056015505092</v>
      </c>
      <c r="K167" s="79"/>
    </row>
    <row r="168" spans="1:11" ht="11.25" customHeight="1">
      <c r="A168" s="106"/>
      <c r="B168" s="106"/>
      <c r="C168" s="13">
        <v>4120</v>
      </c>
      <c r="D168" s="13" t="s">
        <v>80</v>
      </c>
      <c r="E168" s="65"/>
      <c r="F168" s="80"/>
      <c r="G168" s="65"/>
      <c r="H168" s="65">
        <v>278.15</v>
      </c>
      <c r="I168" s="65">
        <v>278.15</v>
      </c>
      <c r="J168" s="80">
        <f t="shared" si="17"/>
        <v>100</v>
      </c>
      <c r="K168" s="79"/>
    </row>
    <row r="169" spans="1:11" ht="11.25" customHeight="1">
      <c r="A169" s="106"/>
      <c r="B169" s="106"/>
      <c r="C169" s="13">
        <v>4170</v>
      </c>
      <c r="D169" s="13" t="s">
        <v>32</v>
      </c>
      <c r="E169" s="65"/>
      <c r="F169" s="80"/>
      <c r="G169" s="65"/>
      <c r="H169" s="65">
        <v>1630</v>
      </c>
      <c r="I169" s="65">
        <v>1630</v>
      </c>
      <c r="J169" s="80">
        <f t="shared" si="17"/>
        <v>100</v>
      </c>
      <c r="K169" s="79"/>
    </row>
    <row r="170" spans="1:11" ht="12" customHeight="1">
      <c r="A170" s="106"/>
      <c r="B170" s="106"/>
      <c r="C170" s="13">
        <v>4210</v>
      </c>
      <c r="D170" s="13" t="s">
        <v>14</v>
      </c>
      <c r="E170" s="65"/>
      <c r="F170" s="80"/>
      <c r="G170" s="65"/>
      <c r="H170" s="65">
        <v>173.25</v>
      </c>
      <c r="I170" s="65">
        <v>173.24</v>
      </c>
      <c r="J170" s="80">
        <f t="shared" si="17"/>
        <v>99.994227994228</v>
      </c>
      <c r="K170" s="79"/>
    </row>
    <row r="171" spans="1:11" ht="11.25">
      <c r="A171" s="106"/>
      <c r="B171" s="106"/>
      <c r="C171" s="13">
        <v>4260</v>
      </c>
      <c r="D171" s="13" t="s">
        <v>15</v>
      </c>
      <c r="E171" s="65"/>
      <c r="F171" s="80"/>
      <c r="G171" s="65"/>
      <c r="H171" s="65">
        <v>100</v>
      </c>
      <c r="I171" s="65">
        <v>100</v>
      </c>
      <c r="J171" s="80">
        <f t="shared" si="17"/>
        <v>100</v>
      </c>
      <c r="K171" s="79"/>
    </row>
    <row r="172" spans="1:11" ht="11.25" customHeight="1">
      <c r="A172" s="106"/>
      <c r="B172" s="111"/>
      <c r="C172" s="13">
        <v>4410</v>
      </c>
      <c r="D172" s="13" t="s">
        <v>76</v>
      </c>
      <c r="E172" s="65"/>
      <c r="F172" s="80"/>
      <c r="G172" s="65"/>
      <c r="H172" s="65">
        <v>935.75</v>
      </c>
      <c r="I172" s="65">
        <v>935.75</v>
      </c>
      <c r="J172" s="80">
        <f t="shared" si="17"/>
        <v>100</v>
      </c>
      <c r="K172" s="79"/>
    </row>
    <row r="173" spans="1:11" ht="15" customHeight="1">
      <c r="A173" s="106"/>
      <c r="B173" s="117">
        <v>75095</v>
      </c>
      <c r="C173" s="13"/>
      <c r="D173" s="2" t="s">
        <v>27</v>
      </c>
      <c r="E173" s="72">
        <f>E175+E176+E177+E178+E179+E181+E174+E180+E182</f>
        <v>67075.79000000001</v>
      </c>
      <c r="F173" s="76">
        <v>86</v>
      </c>
      <c r="G173" s="72">
        <f>G175+G176+G177+G178+G179+G181+G174+G180+G182</f>
        <v>65970</v>
      </c>
      <c r="H173" s="72">
        <f>H175+H176+H177+H178+H179+H181+H174+H180+H182</f>
        <v>69471</v>
      </c>
      <c r="I173" s="72">
        <f>I175+I176+I177+I178+I179+I181+I174+I180+I182</f>
        <v>67460.15</v>
      </c>
      <c r="J173" s="78">
        <f>(I173/H173)*100</f>
        <v>97.10548286335305</v>
      </c>
      <c r="K173" s="78">
        <f t="shared" si="19"/>
        <v>100.57302344109549</v>
      </c>
    </row>
    <row r="174" spans="1:11" ht="66.75" customHeight="1">
      <c r="A174" s="106"/>
      <c r="B174" s="121"/>
      <c r="C174" s="13">
        <v>2830</v>
      </c>
      <c r="D174" s="13" t="s">
        <v>236</v>
      </c>
      <c r="E174" s="65">
        <v>2500</v>
      </c>
      <c r="F174" s="80">
        <v>100</v>
      </c>
      <c r="G174" s="65"/>
      <c r="H174" s="65"/>
      <c r="I174" s="65"/>
      <c r="J174" s="80"/>
      <c r="K174" s="79">
        <f t="shared" si="19"/>
        <v>0</v>
      </c>
    </row>
    <row r="175" spans="1:11" ht="57" customHeight="1">
      <c r="A175" s="106"/>
      <c r="B175" s="106"/>
      <c r="C175" s="13" t="s">
        <v>91</v>
      </c>
      <c r="D175" s="13" t="s">
        <v>237</v>
      </c>
      <c r="E175" s="65">
        <v>4115.5</v>
      </c>
      <c r="F175" s="80">
        <v>98</v>
      </c>
      <c r="G175" s="65">
        <v>4500</v>
      </c>
      <c r="H175" s="65">
        <v>4500</v>
      </c>
      <c r="I175" s="65">
        <v>4078.5</v>
      </c>
      <c r="J175" s="79">
        <f t="shared" si="17"/>
        <v>90.63333333333333</v>
      </c>
      <c r="K175" s="79">
        <f t="shared" si="19"/>
        <v>99.10095978617422</v>
      </c>
    </row>
    <row r="176" spans="1:11" ht="21.75" customHeight="1">
      <c r="A176" s="106"/>
      <c r="B176" s="106"/>
      <c r="C176" s="13" t="s">
        <v>28</v>
      </c>
      <c r="D176" s="13" t="s">
        <v>238</v>
      </c>
      <c r="E176" s="65">
        <v>164.06</v>
      </c>
      <c r="F176" s="80">
        <v>62</v>
      </c>
      <c r="G176" s="65">
        <v>320</v>
      </c>
      <c r="H176" s="65">
        <v>90</v>
      </c>
      <c r="I176" s="65">
        <v>86.61</v>
      </c>
      <c r="J176" s="79">
        <f t="shared" si="17"/>
        <v>96.23333333333333</v>
      </c>
      <c r="K176" s="79">
        <f t="shared" si="19"/>
        <v>52.79166158722418</v>
      </c>
    </row>
    <row r="177" spans="1:11" ht="13.5" customHeight="1">
      <c r="A177" s="106"/>
      <c r="B177" s="106"/>
      <c r="C177" s="13" t="s">
        <v>29</v>
      </c>
      <c r="D177" s="13" t="s">
        <v>80</v>
      </c>
      <c r="E177" s="65">
        <v>26.46</v>
      </c>
      <c r="F177" s="80">
        <v>43</v>
      </c>
      <c r="G177" s="65">
        <v>50</v>
      </c>
      <c r="H177" s="65">
        <v>14</v>
      </c>
      <c r="I177" s="65">
        <v>13.97</v>
      </c>
      <c r="J177" s="79">
        <f t="shared" si="17"/>
        <v>99.78571428571429</v>
      </c>
      <c r="K177" s="79">
        <f t="shared" si="19"/>
        <v>52.79667422524565</v>
      </c>
    </row>
    <row r="178" spans="1:11" ht="22.5">
      <c r="A178" s="106"/>
      <c r="B178" s="106"/>
      <c r="C178" s="13" t="s">
        <v>31</v>
      </c>
      <c r="D178" s="13" t="s">
        <v>32</v>
      </c>
      <c r="E178" s="65">
        <v>1540</v>
      </c>
      <c r="F178" s="80">
        <v>100</v>
      </c>
      <c r="G178" s="65">
        <v>2000</v>
      </c>
      <c r="H178" s="65">
        <v>2920</v>
      </c>
      <c r="I178" s="65">
        <v>2920</v>
      </c>
      <c r="J178" s="79">
        <f t="shared" si="17"/>
        <v>100</v>
      </c>
      <c r="K178" s="79">
        <f t="shared" si="19"/>
        <v>189.6103896103896</v>
      </c>
    </row>
    <row r="179" spans="1:11" ht="9.75" customHeight="1">
      <c r="A179" s="106"/>
      <c r="B179" s="106"/>
      <c r="C179" s="13" t="s">
        <v>33</v>
      </c>
      <c r="D179" s="13" t="s">
        <v>14</v>
      </c>
      <c r="E179" s="65">
        <v>22167.33</v>
      </c>
      <c r="F179" s="80">
        <v>78</v>
      </c>
      <c r="G179" s="65">
        <v>27000</v>
      </c>
      <c r="H179" s="65">
        <v>24550</v>
      </c>
      <c r="I179" s="65">
        <v>24461.3</v>
      </c>
      <c r="J179" s="79">
        <f t="shared" si="17"/>
        <v>99.6386965376782</v>
      </c>
      <c r="K179" s="79">
        <f t="shared" si="19"/>
        <v>110.34842716736746</v>
      </c>
    </row>
    <row r="180" spans="1:11" ht="22.5">
      <c r="A180" s="106"/>
      <c r="B180" s="106"/>
      <c r="C180" s="13" t="s">
        <v>18</v>
      </c>
      <c r="D180" s="13" t="s">
        <v>19</v>
      </c>
      <c r="E180" s="65">
        <v>26562.44</v>
      </c>
      <c r="F180" s="80">
        <v>86</v>
      </c>
      <c r="G180" s="65">
        <v>22000</v>
      </c>
      <c r="H180" s="65">
        <v>26450</v>
      </c>
      <c r="I180" s="65">
        <v>25052.77</v>
      </c>
      <c r="J180" s="79">
        <f t="shared" si="17"/>
        <v>94.71746691871455</v>
      </c>
      <c r="K180" s="79">
        <f t="shared" si="19"/>
        <v>94.3165236326181</v>
      </c>
    </row>
    <row r="181" spans="1:11" ht="22.5">
      <c r="A181" s="106"/>
      <c r="B181" s="106"/>
      <c r="C181" s="13">
        <v>4380</v>
      </c>
      <c r="D181" s="13" t="s">
        <v>260</v>
      </c>
      <c r="E181" s="65"/>
      <c r="F181" s="80"/>
      <c r="G181" s="65">
        <v>100</v>
      </c>
      <c r="H181" s="65">
        <v>100</v>
      </c>
      <c r="I181" s="65"/>
      <c r="J181" s="80"/>
      <c r="K181" s="79"/>
    </row>
    <row r="182" spans="1:11" ht="11.25">
      <c r="A182" s="111"/>
      <c r="B182" s="111"/>
      <c r="C182" s="13">
        <v>4430</v>
      </c>
      <c r="D182" s="13" t="s">
        <v>35</v>
      </c>
      <c r="E182" s="65">
        <v>10000</v>
      </c>
      <c r="F182" s="80">
        <v>100</v>
      </c>
      <c r="G182" s="65">
        <v>10000</v>
      </c>
      <c r="H182" s="65">
        <v>10847</v>
      </c>
      <c r="I182" s="65">
        <v>10847</v>
      </c>
      <c r="J182" s="80">
        <f t="shared" si="17"/>
        <v>100</v>
      </c>
      <c r="K182" s="79"/>
    </row>
    <row r="183" spans="1:11" ht="42" customHeight="1">
      <c r="A183" s="120" t="s">
        <v>92</v>
      </c>
      <c r="B183" s="2"/>
      <c r="C183" s="2"/>
      <c r="D183" s="2" t="s">
        <v>93</v>
      </c>
      <c r="E183" s="72">
        <f>E184+E211+E190+E200</f>
        <v>17795</v>
      </c>
      <c r="F183" s="76">
        <v>100</v>
      </c>
      <c r="G183" s="72">
        <f>G184+G211+G190+G200</f>
        <v>1320</v>
      </c>
      <c r="H183" s="72">
        <f>H184+H211+H190+H200</f>
        <v>65459</v>
      </c>
      <c r="I183" s="72">
        <f>I184+I211+I190+I200</f>
        <v>50084</v>
      </c>
      <c r="J183" s="76">
        <f aca="true" t="shared" si="20" ref="J183:J210">(I183/H183)*100</f>
        <v>76.5120151545242</v>
      </c>
      <c r="K183" s="78">
        <f aca="true" t="shared" si="21" ref="K183:K189">(I183/E183)*100</f>
        <v>281.4498454622085</v>
      </c>
    </row>
    <row r="184" spans="1:11" ht="21.75" customHeight="1">
      <c r="A184" s="110"/>
      <c r="B184" s="117">
        <v>75101</v>
      </c>
      <c r="C184" s="2"/>
      <c r="D184" s="2" t="s">
        <v>94</v>
      </c>
      <c r="E184" s="72">
        <f>E185+E186+E188+E187+E189</f>
        <v>1310</v>
      </c>
      <c r="F184" s="76">
        <v>100</v>
      </c>
      <c r="G184" s="72">
        <f>G185+G186+G188+G187+G189</f>
        <v>1320</v>
      </c>
      <c r="H184" s="72">
        <f>H185+H186+H188+H187+H189</f>
        <v>1320</v>
      </c>
      <c r="I184" s="72">
        <f>I185+I186+I188+I187+I189</f>
        <v>1320</v>
      </c>
      <c r="J184" s="76">
        <f t="shared" si="20"/>
        <v>100</v>
      </c>
      <c r="K184" s="78">
        <f t="shared" si="21"/>
        <v>100.76335877862594</v>
      </c>
    </row>
    <row r="185" spans="1:11" ht="21" customHeight="1">
      <c r="A185" s="110"/>
      <c r="B185" s="122"/>
      <c r="C185" s="13">
        <v>4110</v>
      </c>
      <c r="D185" s="13" t="s">
        <v>196</v>
      </c>
      <c r="E185" s="65">
        <v>158.47</v>
      </c>
      <c r="F185" s="80">
        <v>100</v>
      </c>
      <c r="G185" s="65">
        <v>175.8</v>
      </c>
      <c r="H185" s="65">
        <v>158.67</v>
      </c>
      <c r="I185" s="65">
        <v>158.67</v>
      </c>
      <c r="J185" s="80">
        <f t="shared" si="20"/>
        <v>100</v>
      </c>
      <c r="K185" s="79">
        <f t="shared" si="21"/>
        <v>100.1262068530321</v>
      </c>
    </row>
    <row r="186" spans="1:11" ht="11.25">
      <c r="A186" s="110"/>
      <c r="B186" s="122"/>
      <c r="C186" s="25">
        <v>4120</v>
      </c>
      <c r="D186" s="13" t="s">
        <v>48</v>
      </c>
      <c r="E186" s="65">
        <v>25.6</v>
      </c>
      <c r="F186" s="80">
        <v>100</v>
      </c>
      <c r="G186" s="65">
        <v>25.19</v>
      </c>
      <c r="H186" s="65">
        <v>25.59</v>
      </c>
      <c r="I186" s="65">
        <v>25.59</v>
      </c>
      <c r="J186" s="80">
        <f t="shared" si="20"/>
        <v>100</v>
      </c>
      <c r="K186" s="79">
        <f t="shared" si="21"/>
        <v>99.96093749999999</v>
      </c>
    </row>
    <row r="187" spans="1:11" ht="22.5" customHeight="1">
      <c r="A187" s="110"/>
      <c r="B187" s="122"/>
      <c r="C187" s="13">
        <v>4170</v>
      </c>
      <c r="D187" s="13" t="s">
        <v>261</v>
      </c>
      <c r="E187" s="65">
        <v>1044.93</v>
      </c>
      <c r="F187" s="80">
        <v>100</v>
      </c>
      <c r="G187" s="65">
        <v>1028.01</v>
      </c>
      <c r="H187" s="65">
        <v>1044.74</v>
      </c>
      <c r="I187" s="65">
        <v>1044.74</v>
      </c>
      <c r="J187" s="80">
        <f t="shared" si="20"/>
        <v>100</v>
      </c>
      <c r="K187" s="79">
        <f t="shared" si="21"/>
        <v>99.98181696381575</v>
      </c>
    </row>
    <row r="188" spans="1:11" ht="12" customHeight="1">
      <c r="A188" s="110"/>
      <c r="B188" s="122"/>
      <c r="C188" s="13">
        <v>4210</v>
      </c>
      <c r="D188" s="13" t="s">
        <v>14</v>
      </c>
      <c r="E188" s="65">
        <v>50</v>
      </c>
      <c r="F188" s="80">
        <v>100</v>
      </c>
      <c r="G188" s="65">
        <v>50</v>
      </c>
      <c r="H188" s="65">
        <v>50</v>
      </c>
      <c r="I188" s="65">
        <v>50</v>
      </c>
      <c r="J188" s="79">
        <f t="shared" si="20"/>
        <v>100</v>
      </c>
      <c r="K188" s="79">
        <f t="shared" si="21"/>
        <v>100</v>
      </c>
    </row>
    <row r="189" spans="1:11" ht="33.75" customHeight="1">
      <c r="A189" s="110"/>
      <c r="B189" s="126"/>
      <c r="C189" s="13">
        <v>4740</v>
      </c>
      <c r="D189" s="13" t="s">
        <v>180</v>
      </c>
      <c r="E189" s="65">
        <v>31</v>
      </c>
      <c r="F189" s="80">
        <v>100</v>
      </c>
      <c r="G189" s="65">
        <v>41</v>
      </c>
      <c r="H189" s="65">
        <v>41</v>
      </c>
      <c r="I189" s="65">
        <v>41</v>
      </c>
      <c r="J189" s="79">
        <f t="shared" si="20"/>
        <v>100</v>
      </c>
      <c r="K189" s="79">
        <f t="shared" si="21"/>
        <v>132.25806451612902</v>
      </c>
    </row>
    <row r="190" spans="1:11" ht="21.75" customHeight="1">
      <c r="A190" s="110"/>
      <c r="B190" s="103">
        <v>75107</v>
      </c>
      <c r="C190" s="13"/>
      <c r="D190" s="13" t="s">
        <v>272</v>
      </c>
      <c r="E190" s="65">
        <f>E191+E192+E193+E194+E195+E196+E197+E198+E199</f>
        <v>0</v>
      </c>
      <c r="F190" s="80"/>
      <c r="G190" s="65">
        <f>G191+G192+G193+G194+G195+G196+G197+G198+G199</f>
        <v>0</v>
      </c>
      <c r="H190" s="65">
        <f>H191+H192+H193+H194+H195+H196+H197+H198+H199</f>
        <v>28353.999999999996</v>
      </c>
      <c r="I190" s="65">
        <f>I191+I192+I193+I194+I195+I196+I197+I198+I199</f>
        <v>28353.999999999996</v>
      </c>
      <c r="J190" s="79">
        <f t="shared" si="20"/>
        <v>100</v>
      </c>
      <c r="K190" s="79"/>
    </row>
    <row r="191" spans="1:11" ht="22.5">
      <c r="A191" s="110"/>
      <c r="B191" s="103"/>
      <c r="C191" s="13">
        <v>3030</v>
      </c>
      <c r="D191" s="13" t="s">
        <v>75</v>
      </c>
      <c r="E191" s="65"/>
      <c r="F191" s="80"/>
      <c r="G191" s="65"/>
      <c r="H191" s="65">
        <v>13680</v>
      </c>
      <c r="I191" s="65">
        <v>13680</v>
      </c>
      <c r="J191" s="79">
        <f t="shared" si="20"/>
        <v>100</v>
      </c>
      <c r="K191" s="79"/>
    </row>
    <row r="192" spans="1:11" ht="21" customHeight="1">
      <c r="A192" s="110"/>
      <c r="B192" s="103"/>
      <c r="C192" s="13">
        <v>4110</v>
      </c>
      <c r="D192" s="13" t="s">
        <v>116</v>
      </c>
      <c r="E192" s="65"/>
      <c r="F192" s="80"/>
      <c r="G192" s="65"/>
      <c r="H192" s="65">
        <v>1405.35</v>
      </c>
      <c r="I192" s="65">
        <v>1405.35</v>
      </c>
      <c r="J192" s="79">
        <f t="shared" si="20"/>
        <v>100</v>
      </c>
      <c r="K192" s="79"/>
    </row>
    <row r="193" spans="1:11" ht="11.25" customHeight="1">
      <c r="A193" s="110"/>
      <c r="B193" s="103"/>
      <c r="C193" s="13">
        <v>4120</v>
      </c>
      <c r="D193" s="13" t="s">
        <v>80</v>
      </c>
      <c r="E193" s="65"/>
      <c r="F193" s="80"/>
      <c r="G193" s="65"/>
      <c r="H193" s="65">
        <v>170.87</v>
      </c>
      <c r="I193" s="65">
        <v>170.87</v>
      </c>
      <c r="J193" s="79">
        <f t="shared" si="20"/>
        <v>100</v>
      </c>
      <c r="K193" s="79"/>
    </row>
    <row r="194" spans="1:11" ht="11.25" customHeight="1">
      <c r="A194" s="110"/>
      <c r="B194" s="103"/>
      <c r="C194" s="13">
        <v>4170</v>
      </c>
      <c r="D194" s="13" t="s">
        <v>32</v>
      </c>
      <c r="E194" s="65"/>
      <c r="F194" s="80"/>
      <c r="G194" s="65"/>
      <c r="H194" s="65">
        <v>9371.42</v>
      </c>
      <c r="I194" s="65">
        <v>9371.42</v>
      </c>
      <c r="J194" s="79">
        <f t="shared" si="20"/>
        <v>100</v>
      </c>
      <c r="K194" s="79"/>
    </row>
    <row r="195" spans="1:11" ht="12" customHeight="1">
      <c r="A195" s="110"/>
      <c r="B195" s="103"/>
      <c r="C195" s="13">
        <v>4210</v>
      </c>
      <c r="D195" s="13" t="s">
        <v>14</v>
      </c>
      <c r="E195" s="65"/>
      <c r="F195" s="80"/>
      <c r="G195" s="65"/>
      <c r="H195" s="65">
        <v>1994.55</v>
      </c>
      <c r="I195" s="65">
        <v>1994.55</v>
      </c>
      <c r="J195" s="79">
        <f t="shared" si="20"/>
        <v>100</v>
      </c>
      <c r="K195" s="79"/>
    </row>
    <row r="196" spans="1:11" ht="12.75" customHeight="1">
      <c r="A196" s="110"/>
      <c r="B196" s="103"/>
      <c r="C196" s="13">
        <v>4300</v>
      </c>
      <c r="D196" s="13" t="s">
        <v>19</v>
      </c>
      <c r="E196" s="65"/>
      <c r="F196" s="80"/>
      <c r="G196" s="65"/>
      <c r="H196" s="65">
        <v>286.1</v>
      </c>
      <c r="I196" s="65">
        <v>286.1</v>
      </c>
      <c r="J196" s="79">
        <f t="shared" si="20"/>
        <v>100</v>
      </c>
      <c r="K196" s="79"/>
    </row>
    <row r="197" spans="1:11" ht="33" customHeight="1">
      <c r="A197" s="110"/>
      <c r="B197" s="103"/>
      <c r="C197" s="13">
        <v>4360</v>
      </c>
      <c r="D197" s="13" t="s">
        <v>177</v>
      </c>
      <c r="E197" s="65"/>
      <c r="F197" s="80"/>
      <c r="G197" s="65"/>
      <c r="H197" s="65">
        <v>50</v>
      </c>
      <c r="I197" s="65">
        <v>50</v>
      </c>
      <c r="J197" s="79">
        <f t="shared" si="20"/>
        <v>100</v>
      </c>
      <c r="K197" s="79"/>
    </row>
    <row r="198" spans="1:11" ht="12.75" customHeight="1">
      <c r="A198" s="110"/>
      <c r="B198" s="103"/>
      <c r="C198" s="13">
        <v>4410</v>
      </c>
      <c r="D198" s="13" t="s">
        <v>76</v>
      </c>
      <c r="E198" s="65"/>
      <c r="F198" s="80"/>
      <c r="G198" s="65"/>
      <c r="H198" s="65">
        <v>1289.35</v>
      </c>
      <c r="I198" s="65">
        <v>1289.35</v>
      </c>
      <c r="J198" s="79">
        <f t="shared" si="20"/>
        <v>100</v>
      </c>
      <c r="K198" s="79"/>
    </row>
    <row r="199" spans="1:11" ht="32.25" customHeight="1">
      <c r="A199" s="110"/>
      <c r="B199" s="103"/>
      <c r="C199" s="13">
        <v>4740</v>
      </c>
      <c r="D199" s="13" t="s">
        <v>180</v>
      </c>
      <c r="E199" s="65"/>
      <c r="F199" s="80"/>
      <c r="G199" s="65"/>
      <c r="H199" s="65">
        <v>106.36</v>
      </c>
      <c r="I199" s="65">
        <v>106.36</v>
      </c>
      <c r="J199" s="79">
        <f t="shared" si="20"/>
        <v>100</v>
      </c>
      <c r="K199" s="79"/>
    </row>
    <row r="200" spans="1:11" s="24" customFormat="1" ht="61.5" customHeight="1">
      <c r="A200" s="110"/>
      <c r="B200" s="103">
        <v>75109</v>
      </c>
      <c r="C200" s="2"/>
      <c r="D200" s="2" t="s">
        <v>273</v>
      </c>
      <c r="E200" s="5">
        <f>E201+E202+E203+E204+E205+E206+E207+E208+E209+E210</f>
        <v>0</v>
      </c>
      <c r="F200" s="3"/>
      <c r="G200" s="5">
        <f>G201+G202+G203+G204+G205+G206+G207+G208+G209+G210</f>
        <v>0</v>
      </c>
      <c r="H200" s="5">
        <f>H201+H202+H203+H204+H205+H206+H207+H208+H209+H210</f>
        <v>35785</v>
      </c>
      <c r="I200" s="5">
        <f>I201+I202+I203+I204+I205+I206+I207+I208+I209+I210</f>
        <v>20410.000000000004</v>
      </c>
      <c r="J200" s="79">
        <f t="shared" si="20"/>
        <v>57.035070560290634</v>
      </c>
      <c r="K200" s="20"/>
    </row>
    <row r="201" spans="1:11" ht="22.5">
      <c r="A201" s="110"/>
      <c r="B201" s="103"/>
      <c r="C201" s="13">
        <v>3030</v>
      </c>
      <c r="D201" s="13" t="s">
        <v>75</v>
      </c>
      <c r="E201" s="65"/>
      <c r="F201" s="80"/>
      <c r="G201" s="65"/>
      <c r="H201" s="65">
        <v>21580</v>
      </c>
      <c r="I201" s="65">
        <v>10351.69</v>
      </c>
      <c r="J201" s="79">
        <f t="shared" si="20"/>
        <v>47.96890639481001</v>
      </c>
      <c r="K201" s="79"/>
    </row>
    <row r="202" spans="1:11" ht="21.75" customHeight="1">
      <c r="A202" s="110"/>
      <c r="B202" s="103"/>
      <c r="C202" s="13">
        <v>4110</v>
      </c>
      <c r="D202" s="13" t="s">
        <v>116</v>
      </c>
      <c r="E202" s="65"/>
      <c r="F202" s="80"/>
      <c r="G202" s="65"/>
      <c r="H202" s="65">
        <v>1032.46</v>
      </c>
      <c r="I202" s="65">
        <v>668.95</v>
      </c>
      <c r="J202" s="79">
        <f t="shared" si="20"/>
        <v>64.79185634310288</v>
      </c>
      <c r="K202" s="79"/>
    </row>
    <row r="203" spans="1:11" ht="9.75" customHeight="1">
      <c r="A203" s="110"/>
      <c r="B203" s="103"/>
      <c r="C203" s="13">
        <v>4120</v>
      </c>
      <c r="D203" s="13" t="s">
        <v>80</v>
      </c>
      <c r="E203" s="65"/>
      <c r="F203" s="80"/>
      <c r="G203" s="65"/>
      <c r="H203" s="65">
        <v>166.53</v>
      </c>
      <c r="I203" s="65">
        <v>107.92</v>
      </c>
      <c r="J203" s="79">
        <f t="shared" si="20"/>
        <v>64.80514021497628</v>
      </c>
      <c r="K203" s="79"/>
    </row>
    <row r="204" spans="1:11" ht="12.75" customHeight="1">
      <c r="A204" s="110"/>
      <c r="B204" s="103"/>
      <c r="C204" s="13">
        <v>4170</v>
      </c>
      <c r="D204" s="13" t="s">
        <v>32</v>
      </c>
      <c r="E204" s="65"/>
      <c r="F204" s="80"/>
      <c r="G204" s="65"/>
      <c r="H204" s="65">
        <v>6797.01</v>
      </c>
      <c r="I204" s="65">
        <v>4473.89</v>
      </c>
      <c r="J204" s="79">
        <f t="shared" si="20"/>
        <v>65.82144207526545</v>
      </c>
      <c r="K204" s="79"/>
    </row>
    <row r="205" spans="1:11" ht="12" customHeight="1">
      <c r="A205" s="110"/>
      <c r="B205" s="103"/>
      <c r="C205" s="13">
        <v>4210</v>
      </c>
      <c r="D205" s="13" t="s">
        <v>14</v>
      </c>
      <c r="E205" s="65"/>
      <c r="F205" s="80"/>
      <c r="G205" s="65"/>
      <c r="H205" s="65">
        <v>2356.97</v>
      </c>
      <c r="I205" s="65">
        <v>2356.97</v>
      </c>
      <c r="J205" s="79">
        <f t="shared" si="20"/>
        <v>100</v>
      </c>
      <c r="K205" s="79"/>
    </row>
    <row r="206" spans="1:11" ht="13.5" customHeight="1">
      <c r="A206" s="110"/>
      <c r="B206" s="103"/>
      <c r="C206" s="13">
        <v>4300</v>
      </c>
      <c r="D206" s="13" t="s">
        <v>19</v>
      </c>
      <c r="E206" s="65"/>
      <c r="F206" s="80"/>
      <c r="G206" s="65"/>
      <c r="H206" s="65">
        <v>1698.13</v>
      </c>
      <c r="I206" s="65">
        <v>1698.13</v>
      </c>
      <c r="J206" s="79">
        <f t="shared" si="20"/>
        <v>100</v>
      </c>
      <c r="K206" s="79"/>
    </row>
    <row r="207" spans="1:11" ht="32.25" customHeight="1">
      <c r="A207" s="110"/>
      <c r="B207" s="103"/>
      <c r="C207" s="13">
        <v>4360</v>
      </c>
      <c r="D207" s="13" t="s">
        <v>177</v>
      </c>
      <c r="E207" s="65"/>
      <c r="F207" s="80"/>
      <c r="G207" s="65"/>
      <c r="H207" s="65">
        <v>100</v>
      </c>
      <c r="I207" s="65">
        <v>100</v>
      </c>
      <c r="J207" s="79">
        <f t="shared" si="20"/>
        <v>100</v>
      </c>
      <c r="K207" s="79"/>
    </row>
    <row r="208" spans="1:11" ht="9.75" customHeight="1">
      <c r="A208" s="110"/>
      <c r="B208" s="103"/>
      <c r="C208" s="13">
        <v>4410</v>
      </c>
      <c r="D208" s="13" t="s">
        <v>76</v>
      </c>
      <c r="E208" s="65"/>
      <c r="F208" s="80"/>
      <c r="G208" s="65"/>
      <c r="H208" s="65">
        <v>600</v>
      </c>
      <c r="I208" s="65">
        <v>386.87</v>
      </c>
      <c r="J208" s="79">
        <f t="shared" si="20"/>
        <v>64.47833333333334</v>
      </c>
      <c r="K208" s="79"/>
    </row>
    <row r="209" spans="1:11" ht="35.25" customHeight="1">
      <c r="A209" s="110"/>
      <c r="B209" s="103"/>
      <c r="C209" s="13">
        <v>4740</v>
      </c>
      <c r="D209" s="13" t="s">
        <v>180</v>
      </c>
      <c r="E209" s="65"/>
      <c r="F209" s="80"/>
      <c r="G209" s="65"/>
      <c r="H209" s="65">
        <v>494.9</v>
      </c>
      <c r="I209" s="65">
        <v>158</v>
      </c>
      <c r="J209" s="79">
        <f t="shared" si="20"/>
        <v>31.925641543746213</v>
      </c>
      <c r="K209" s="79"/>
    </row>
    <row r="210" spans="1:11" ht="33.75">
      <c r="A210" s="110"/>
      <c r="B210" s="103"/>
      <c r="C210" s="13">
        <v>4750</v>
      </c>
      <c r="D210" s="13" t="s">
        <v>259</v>
      </c>
      <c r="E210" s="65"/>
      <c r="F210" s="80"/>
      <c r="G210" s="65"/>
      <c r="H210" s="65">
        <v>959</v>
      </c>
      <c r="I210" s="65">
        <v>107.58</v>
      </c>
      <c r="J210" s="79">
        <f t="shared" si="20"/>
        <v>11.217935349322211</v>
      </c>
      <c r="K210" s="79"/>
    </row>
    <row r="211" spans="1:11" ht="21.75" customHeight="1">
      <c r="A211" s="110"/>
      <c r="B211" s="117">
        <v>75113</v>
      </c>
      <c r="C211" s="13"/>
      <c r="D211" s="2" t="s">
        <v>252</v>
      </c>
      <c r="E211" s="72">
        <f>E212+E213+E214+E215+E216+E217+E218+E219+E220</f>
        <v>16485</v>
      </c>
      <c r="F211" s="76">
        <v>100</v>
      </c>
      <c r="G211" s="72">
        <f>G212+G213+G214+G215+G216+G217+G218+G219+G220</f>
        <v>0</v>
      </c>
      <c r="H211" s="72">
        <f>H212+H213+H214+H215+H216+H217+H218+H219+H220</f>
        <v>0</v>
      </c>
      <c r="I211" s="72">
        <f>I212+I213+I214+I215+I216+I217+I218+I219+I220</f>
        <v>0</v>
      </c>
      <c r="J211" s="79"/>
      <c r="K211" s="78"/>
    </row>
    <row r="212" spans="1:11" ht="20.25" customHeight="1">
      <c r="A212" s="110"/>
      <c r="B212" s="122"/>
      <c r="C212" s="13">
        <v>3030</v>
      </c>
      <c r="D212" s="13" t="s">
        <v>75</v>
      </c>
      <c r="E212" s="65">
        <v>7920</v>
      </c>
      <c r="F212" s="38">
        <v>100</v>
      </c>
      <c r="G212" s="65"/>
      <c r="H212" s="65"/>
      <c r="I212" s="65"/>
      <c r="J212" s="79"/>
      <c r="K212" s="78"/>
    </row>
    <row r="213" spans="1:11" ht="21.75" customHeight="1">
      <c r="A213" s="110"/>
      <c r="B213" s="122"/>
      <c r="C213" s="13">
        <v>4110</v>
      </c>
      <c r="D213" s="13" t="s">
        <v>116</v>
      </c>
      <c r="E213" s="65">
        <v>671.79</v>
      </c>
      <c r="F213" s="38">
        <v>100</v>
      </c>
      <c r="G213" s="65"/>
      <c r="H213" s="65"/>
      <c r="I213" s="65"/>
      <c r="J213" s="79"/>
      <c r="K213" s="78"/>
    </row>
    <row r="214" spans="1:11" ht="10.5" customHeight="1">
      <c r="A214" s="110"/>
      <c r="B214" s="122"/>
      <c r="C214" s="13">
        <v>4120</v>
      </c>
      <c r="D214" s="13" t="s">
        <v>80</v>
      </c>
      <c r="E214" s="65">
        <v>108.37</v>
      </c>
      <c r="F214" s="38">
        <v>100</v>
      </c>
      <c r="G214" s="65"/>
      <c r="H214" s="65"/>
      <c r="I214" s="65"/>
      <c r="J214" s="79"/>
      <c r="K214" s="78"/>
    </row>
    <row r="215" spans="1:11" ht="9.75" customHeight="1">
      <c r="A215" s="110"/>
      <c r="B215" s="122"/>
      <c r="C215" s="13">
        <v>4170</v>
      </c>
      <c r="D215" s="13" t="s">
        <v>32</v>
      </c>
      <c r="E215" s="65">
        <v>4527.65</v>
      </c>
      <c r="F215" s="38">
        <v>100</v>
      </c>
      <c r="G215" s="65"/>
      <c r="H215" s="65"/>
      <c r="I215" s="65"/>
      <c r="J215" s="79"/>
      <c r="K215" s="78"/>
    </row>
    <row r="216" spans="1:11" ht="11.25" customHeight="1">
      <c r="A216" s="110"/>
      <c r="B216" s="122"/>
      <c r="C216" s="13">
        <v>4210</v>
      </c>
      <c r="D216" s="13" t="s">
        <v>14</v>
      </c>
      <c r="E216" s="65">
        <v>2135.93</v>
      </c>
      <c r="F216" s="38">
        <v>100</v>
      </c>
      <c r="G216" s="65"/>
      <c r="H216" s="65"/>
      <c r="I216" s="65"/>
      <c r="J216" s="79"/>
      <c r="K216" s="78"/>
    </row>
    <row r="217" spans="1:11" ht="11.25" customHeight="1">
      <c r="A217" s="110"/>
      <c r="B217" s="122"/>
      <c r="C217" s="13">
        <v>4300</v>
      </c>
      <c r="D217" s="13" t="s">
        <v>19</v>
      </c>
      <c r="E217" s="65">
        <v>214</v>
      </c>
      <c r="F217" s="38">
        <v>100</v>
      </c>
      <c r="G217" s="65"/>
      <c r="H217" s="65"/>
      <c r="I217" s="65"/>
      <c r="J217" s="79"/>
      <c r="K217" s="78"/>
    </row>
    <row r="218" spans="1:11" ht="32.25" customHeight="1">
      <c r="A218" s="110"/>
      <c r="B218" s="122"/>
      <c r="C218" s="13">
        <v>4360</v>
      </c>
      <c r="D218" s="13" t="s">
        <v>177</v>
      </c>
      <c r="E218" s="65">
        <v>50</v>
      </c>
      <c r="F218" s="38">
        <v>100</v>
      </c>
      <c r="G218" s="65"/>
      <c r="H218" s="65"/>
      <c r="I218" s="65"/>
      <c r="J218" s="79"/>
      <c r="K218" s="78"/>
    </row>
    <row r="219" spans="1:11" ht="10.5" customHeight="1">
      <c r="A219" s="110"/>
      <c r="B219" s="122"/>
      <c r="C219" s="13">
        <v>4410</v>
      </c>
      <c r="D219" s="13" t="s">
        <v>76</v>
      </c>
      <c r="E219" s="65">
        <v>790.34</v>
      </c>
      <c r="F219" s="38">
        <v>100</v>
      </c>
      <c r="G219" s="65"/>
      <c r="H219" s="65"/>
      <c r="I219" s="65"/>
      <c r="J219" s="79"/>
      <c r="K219" s="78"/>
    </row>
    <row r="220" spans="1:11" ht="32.25" customHeight="1">
      <c r="A220" s="110"/>
      <c r="B220" s="126"/>
      <c r="C220" s="13">
        <v>4740</v>
      </c>
      <c r="D220" s="13" t="s">
        <v>180</v>
      </c>
      <c r="E220" s="65">
        <v>66.92</v>
      </c>
      <c r="F220" s="38">
        <v>100</v>
      </c>
      <c r="G220" s="65"/>
      <c r="H220" s="65"/>
      <c r="I220" s="65"/>
      <c r="J220" s="79"/>
      <c r="K220" s="78"/>
    </row>
    <row r="221" spans="1:11" ht="34.5" customHeight="1">
      <c r="A221" s="112" t="s">
        <v>95</v>
      </c>
      <c r="B221" s="35"/>
      <c r="C221" s="13"/>
      <c r="D221" s="2" t="s">
        <v>96</v>
      </c>
      <c r="E221" s="72">
        <f>E229+E253+E225+E247+E227</f>
        <v>250343.32</v>
      </c>
      <c r="F221" s="76">
        <v>88</v>
      </c>
      <c r="G221" s="72">
        <f>G229+G253+G225+G247+G227</f>
        <v>482310</v>
      </c>
      <c r="H221" s="72">
        <f>H229+H253+H225+H247+H227</f>
        <v>747093</v>
      </c>
      <c r="I221" s="72">
        <f>I229+I253+I225+I247+I227</f>
        <v>707401.49</v>
      </c>
      <c r="J221" s="78">
        <f aca="true" t="shared" si="22" ref="J221:J229">(I221/H221)*100</f>
        <v>94.68720627820097</v>
      </c>
      <c r="K221" s="78">
        <f aca="true" t="shared" si="23" ref="K221:K226">(I221/E221)*100</f>
        <v>282.5725447757104</v>
      </c>
    </row>
    <row r="222" spans="1:11" ht="11.25">
      <c r="A222" s="106"/>
      <c r="B222" s="25"/>
      <c r="C222" s="13"/>
      <c r="D222" s="92" t="s">
        <v>8</v>
      </c>
      <c r="E222" s="75">
        <f>E22-E245-E246-E255</f>
        <v>472555.52999999997</v>
      </c>
      <c r="F222" s="101">
        <v>94</v>
      </c>
      <c r="G222" s="75">
        <f>G221-G245-G246-G255</f>
        <v>171310</v>
      </c>
      <c r="H222" s="75">
        <f>H221-H245-H246-H255</f>
        <v>197093</v>
      </c>
      <c r="I222" s="75">
        <f>I221-I245-I246-I255</f>
        <v>166160.55000000005</v>
      </c>
      <c r="J222" s="93">
        <f t="shared" si="22"/>
        <v>84.30565773518087</v>
      </c>
      <c r="K222" s="93">
        <f t="shared" si="23"/>
        <v>35.162121581774755</v>
      </c>
    </row>
    <row r="223" spans="1:11" ht="11.25">
      <c r="A223" s="106"/>
      <c r="B223" s="25"/>
      <c r="C223" s="13"/>
      <c r="D223" s="92" t="s">
        <v>212</v>
      </c>
      <c r="E223" s="75">
        <f>E245+E246+E255+E228</f>
        <v>67270.25</v>
      </c>
      <c r="F223" s="101">
        <v>77</v>
      </c>
      <c r="G223" s="75">
        <f>G245+G246+G255+G228</f>
        <v>311000</v>
      </c>
      <c r="H223" s="75">
        <f>H245+H246+H255+H228</f>
        <v>550000</v>
      </c>
      <c r="I223" s="75">
        <f>I245+I246+I255+I228</f>
        <v>541240.94</v>
      </c>
      <c r="J223" s="93">
        <f t="shared" si="22"/>
        <v>98.40744363636362</v>
      </c>
      <c r="K223" s="93">
        <f t="shared" si="23"/>
        <v>804.5769712465762</v>
      </c>
    </row>
    <row r="224" spans="1:11" ht="11.25">
      <c r="A224" s="106"/>
      <c r="B224" s="25"/>
      <c r="C224" s="13"/>
      <c r="D224" s="92" t="s">
        <v>9</v>
      </c>
      <c r="E224" s="75">
        <f>E245+E246+E255</f>
        <v>17270.25</v>
      </c>
      <c r="F224" s="101">
        <v>47</v>
      </c>
      <c r="G224" s="75">
        <f>G245+G246+G255</f>
        <v>311000</v>
      </c>
      <c r="H224" s="75">
        <f>H245+H246+H255</f>
        <v>550000</v>
      </c>
      <c r="I224" s="75">
        <f>I245+I246+I255</f>
        <v>541240.94</v>
      </c>
      <c r="J224" s="93">
        <f t="shared" si="22"/>
        <v>98.40744363636362</v>
      </c>
      <c r="K224" s="93">
        <f t="shared" si="23"/>
        <v>3133.9496533055394</v>
      </c>
    </row>
    <row r="225" spans="1:11" ht="12.75" customHeight="1">
      <c r="A225" s="106"/>
      <c r="B225" s="104">
        <v>75403</v>
      </c>
      <c r="C225" s="13"/>
      <c r="D225" s="2" t="s">
        <v>190</v>
      </c>
      <c r="E225" s="72">
        <f>E226</f>
        <v>14640</v>
      </c>
      <c r="F225" s="76">
        <v>98</v>
      </c>
      <c r="G225" s="72">
        <f>G226</f>
        <v>15000</v>
      </c>
      <c r="H225" s="72">
        <f>H226</f>
        <v>0</v>
      </c>
      <c r="I225" s="72">
        <f>I226</f>
        <v>0</v>
      </c>
      <c r="J225" s="79"/>
      <c r="K225" s="79">
        <f t="shared" si="23"/>
        <v>0</v>
      </c>
    </row>
    <row r="226" spans="1:11" ht="22.5">
      <c r="A226" s="106"/>
      <c r="B226" s="106"/>
      <c r="C226" s="13">
        <v>3000</v>
      </c>
      <c r="D226" s="13" t="s">
        <v>191</v>
      </c>
      <c r="E226" s="65">
        <v>14640</v>
      </c>
      <c r="F226" s="80">
        <v>98</v>
      </c>
      <c r="G226" s="65">
        <v>15000</v>
      </c>
      <c r="H226" s="65"/>
      <c r="I226" s="65"/>
      <c r="J226" s="79"/>
      <c r="K226" s="79">
        <f t="shared" si="23"/>
        <v>0</v>
      </c>
    </row>
    <row r="227" spans="1:11" ht="22.5" customHeight="1">
      <c r="A227" s="106"/>
      <c r="B227" s="112" t="s">
        <v>249</v>
      </c>
      <c r="C227" s="13"/>
      <c r="D227" s="2" t="s">
        <v>253</v>
      </c>
      <c r="E227" s="72">
        <f>E228</f>
        <v>50000</v>
      </c>
      <c r="F227" s="76">
        <v>100</v>
      </c>
      <c r="G227" s="72">
        <f>G228</f>
        <v>0</v>
      </c>
      <c r="H227" s="72">
        <f>H228</f>
        <v>0</v>
      </c>
      <c r="I227" s="72">
        <f>I228</f>
        <v>0</v>
      </c>
      <c r="J227" s="79"/>
      <c r="K227" s="78"/>
    </row>
    <row r="228" spans="1:11" ht="31.5" customHeight="1">
      <c r="A228" s="106"/>
      <c r="B228" s="113"/>
      <c r="C228" s="13">
        <v>6170</v>
      </c>
      <c r="D228" s="13" t="s">
        <v>291</v>
      </c>
      <c r="E228" s="65">
        <v>50000</v>
      </c>
      <c r="F228" s="80">
        <v>100</v>
      </c>
      <c r="G228" s="65"/>
      <c r="H228" s="65"/>
      <c r="I228" s="65"/>
      <c r="J228" s="79"/>
      <c r="K228" s="79"/>
    </row>
    <row r="229" spans="1:11" ht="14.25" customHeight="1">
      <c r="A229" s="106"/>
      <c r="B229" s="104">
        <v>75412</v>
      </c>
      <c r="C229" s="13"/>
      <c r="D229" s="2" t="s">
        <v>97</v>
      </c>
      <c r="E229" s="72">
        <f>E230+E232+E233+E234+E235+E237+E240+E242+E245+E243+E246+E241+E244+E238+E239+E236+E231</f>
        <v>184143.07</v>
      </c>
      <c r="F229" s="72">
        <v>85</v>
      </c>
      <c r="G229" s="72">
        <f>G230+G232+G233+G234+G235+G237+G240+G242+G245+G243+G246+G241+G244+G238+G239+G236+G231</f>
        <v>448310</v>
      </c>
      <c r="H229" s="72">
        <f>H230+H232+H233+H234+H235+H237+H240+H242+H245+H243+H246+H241+H244+H238+H239+H236+H231</f>
        <v>727093</v>
      </c>
      <c r="I229" s="72">
        <f>I230+I232+I233+I234+I235+I237+I240+I242+I245+I243+I246+I241+I244+I238+I239+I236+I231</f>
        <v>707157.49</v>
      </c>
      <c r="J229" s="78">
        <f t="shared" si="22"/>
        <v>97.2581898051556</v>
      </c>
      <c r="K229" s="78">
        <f>(I229/E229)*100</f>
        <v>384.02612164552266</v>
      </c>
    </row>
    <row r="230" spans="1:11" ht="21.75" customHeight="1">
      <c r="A230" s="106"/>
      <c r="B230" s="106"/>
      <c r="C230" s="13">
        <v>3020</v>
      </c>
      <c r="D230" s="13" t="s">
        <v>239</v>
      </c>
      <c r="E230" s="65">
        <v>18982.5</v>
      </c>
      <c r="F230" s="80">
        <v>90</v>
      </c>
      <c r="G230" s="65">
        <v>16200</v>
      </c>
      <c r="H230" s="65"/>
      <c r="I230" s="65"/>
      <c r="J230" s="79"/>
      <c r="K230" s="79">
        <f>(I230/E230)*100</f>
        <v>0</v>
      </c>
    </row>
    <row r="231" spans="1:11" ht="24" customHeight="1">
      <c r="A231" s="106"/>
      <c r="B231" s="106"/>
      <c r="C231" s="13">
        <v>3030</v>
      </c>
      <c r="D231" s="13" t="s">
        <v>75</v>
      </c>
      <c r="E231" s="65"/>
      <c r="F231" s="80"/>
      <c r="G231" s="65"/>
      <c r="H231" s="65">
        <v>39000</v>
      </c>
      <c r="I231" s="65">
        <v>36571.25</v>
      </c>
      <c r="J231" s="79">
        <f aca="true" t="shared" si="24" ref="J231:J241">(I231/H231)*100</f>
        <v>93.7724358974359</v>
      </c>
      <c r="K231" s="79"/>
    </row>
    <row r="232" spans="1:11" ht="15" customHeight="1">
      <c r="A232" s="106"/>
      <c r="B232" s="106"/>
      <c r="C232" s="13">
        <v>4110</v>
      </c>
      <c r="D232" s="13" t="s">
        <v>41</v>
      </c>
      <c r="E232" s="65">
        <v>455.07</v>
      </c>
      <c r="F232" s="80">
        <v>100</v>
      </c>
      <c r="G232" s="65">
        <v>1300</v>
      </c>
      <c r="H232" s="65">
        <v>2651</v>
      </c>
      <c r="I232" s="65">
        <v>2481.61</v>
      </c>
      <c r="J232" s="79">
        <f t="shared" si="24"/>
        <v>93.61033572236892</v>
      </c>
      <c r="K232" s="79">
        <f>(I232/E232)*100</f>
        <v>545.324895071088</v>
      </c>
    </row>
    <row r="233" spans="1:11" ht="11.25">
      <c r="A233" s="106"/>
      <c r="B233" s="106"/>
      <c r="C233" s="13">
        <v>4120</v>
      </c>
      <c r="D233" s="13" t="s">
        <v>48</v>
      </c>
      <c r="E233" s="65"/>
      <c r="F233" s="80"/>
      <c r="G233" s="65">
        <v>110</v>
      </c>
      <c r="H233" s="65">
        <v>20</v>
      </c>
      <c r="I233" s="65"/>
      <c r="J233" s="79">
        <f t="shared" si="24"/>
        <v>0</v>
      </c>
      <c r="K233" s="79"/>
    </row>
    <row r="234" spans="1:11" ht="12.75" customHeight="1">
      <c r="A234" s="106"/>
      <c r="B234" s="106"/>
      <c r="C234" s="13">
        <v>4170</v>
      </c>
      <c r="D234" s="13" t="s">
        <v>32</v>
      </c>
      <c r="E234" s="65">
        <v>20196</v>
      </c>
      <c r="F234" s="80">
        <v>99</v>
      </c>
      <c r="G234" s="65">
        <v>17000</v>
      </c>
      <c r="H234" s="65">
        <v>23739</v>
      </c>
      <c r="I234" s="65">
        <v>23089.83</v>
      </c>
      <c r="J234" s="79">
        <f t="shared" si="24"/>
        <v>97.26538607354986</v>
      </c>
      <c r="K234" s="79">
        <f aca="true" t="shared" si="25" ref="K234:K245">(I234/E234)*100</f>
        <v>114.32872846108143</v>
      </c>
    </row>
    <row r="235" spans="1:11" ht="12" customHeight="1">
      <c r="A235" s="106"/>
      <c r="B235" s="106"/>
      <c r="C235" s="34">
        <v>4210</v>
      </c>
      <c r="D235" s="13" t="s">
        <v>14</v>
      </c>
      <c r="E235" s="65">
        <v>46775.24</v>
      </c>
      <c r="F235" s="80">
        <v>96</v>
      </c>
      <c r="G235" s="65">
        <v>40000</v>
      </c>
      <c r="H235" s="65">
        <v>67400</v>
      </c>
      <c r="I235" s="65">
        <v>61226.01</v>
      </c>
      <c r="J235" s="80">
        <f t="shared" si="24"/>
        <v>90.83977744807122</v>
      </c>
      <c r="K235" s="79">
        <f t="shared" si="25"/>
        <v>130.89405848051234</v>
      </c>
    </row>
    <row r="236" spans="1:11" ht="21" customHeight="1">
      <c r="A236" s="106"/>
      <c r="B236" s="106"/>
      <c r="C236" s="34">
        <v>4230</v>
      </c>
      <c r="D236" s="13" t="s">
        <v>269</v>
      </c>
      <c r="E236" s="65"/>
      <c r="F236" s="80"/>
      <c r="G236" s="65">
        <v>200</v>
      </c>
      <c r="H236" s="65">
        <v>200</v>
      </c>
      <c r="I236" s="65"/>
      <c r="J236" s="80">
        <f t="shared" si="24"/>
        <v>0</v>
      </c>
      <c r="K236" s="79"/>
    </row>
    <row r="237" spans="1:11" ht="11.25">
      <c r="A237" s="106"/>
      <c r="B237" s="106"/>
      <c r="C237" s="34">
        <v>4260</v>
      </c>
      <c r="D237" s="13" t="s">
        <v>15</v>
      </c>
      <c r="E237" s="65">
        <v>12439.56</v>
      </c>
      <c r="F237" s="80">
        <v>87</v>
      </c>
      <c r="G237" s="65">
        <v>11800</v>
      </c>
      <c r="H237" s="65">
        <v>12460</v>
      </c>
      <c r="I237" s="65">
        <v>11537.3</v>
      </c>
      <c r="J237" s="79">
        <f t="shared" si="24"/>
        <v>92.59470304975922</v>
      </c>
      <c r="K237" s="79">
        <f t="shared" si="25"/>
        <v>92.74684956702647</v>
      </c>
    </row>
    <row r="238" spans="1:11" ht="10.5" customHeight="1">
      <c r="A238" s="106"/>
      <c r="B238" s="106"/>
      <c r="C238" s="34">
        <v>4270</v>
      </c>
      <c r="D238" s="13" t="s">
        <v>17</v>
      </c>
      <c r="E238" s="65">
        <v>34678.51</v>
      </c>
      <c r="F238" s="80">
        <v>85</v>
      </c>
      <c r="G238" s="65">
        <v>15000</v>
      </c>
      <c r="H238" s="65">
        <v>9700</v>
      </c>
      <c r="I238" s="65">
        <v>9605.4</v>
      </c>
      <c r="J238" s="79">
        <f t="shared" si="24"/>
        <v>99.02474226804124</v>
      </c>
      <c r="K238" s="79">
        <f t="shared" si="25"/>
        <v>27.698421875680353</v>
      </c>
    </row>
    <row r="239" spans="1:11" ht="11.25" customHeight="1">
      <c r="A239" s="106"/>
      <c r="B239" s="106"/>
      <c r="C239" s="34">
        <v>4280</v>
      </c>
      <c r="D239" s="13" t="s">
        <v>83</v>
      </c>
      <c r="E239" s="65">
        <v>8160</v>
      </c>
      <c r="F239" s="80">
        <v>93</v>
      </c>
      <c r="G239" s="65">
        <v>6300</v>
      </c>
      <c r="H239" s="65">
        <v>5390</v>
      </c>
      <c r="I239" s="65">
        <v>5390</v>
      </c>
      <c r="J239" s="79">
        <f t="shared" si="24"/>
        <v>100</v>
      </c>
      <c r="K239" s="79">
        <f t="shared" si="25"/>
        <v>66.05392156862744</v>
      </c>
    </row>
    <row r="240" spans="1:11" ht="13.5" customHeight="1">
      <c r="A240" s="106"/>
      <c r="B240" s="106"/>
      <c r="C240" s="13">
        <v>4300</v>
      </c>
      <c r="D240" s="13" t="s">
        <v>19</v>
      </c>
      <c r="E240" s="65">
        <v>12766.49</v>
      </c>
      <c r="F240" s="80">
        <v>96</v>
      </c>
      <c r="G240" s="65">
        <v>12000</v>
      </c>
      <c r="H240" s="65">
        <v>9800</v>
      </c>
      <c r="I240" s="65">
        <v>9412.15</v>
      </c>
      <c r="J240" s="79">
        <f t="shared" si="24"/>
        <v>96.04234693877551</v>
      </c>
      <c r="K240" s="79">
        <f t="shared" si="25"/>
        <v>73.72543275403028</v>
      </c>
    </row>
    <row r="241" spans="1:11" ht="33" customHeight="1">
      <c r="A241" s="106"/>
      <c r="B241" s="106"/>
      <c r="C241" s="13">
        <v>4370</v>
      </c>
      <c r="D241" s="13" t="s">
        <v>178</v>
      </c>
      <c r="E241" s="65">
        <v>270.7</v>
      </c>
      <c r="F241" s="80">
        <v>100</v>
      </c>
      <c r="G241" s="65">
        <v>900</v>
      </c>
      <c r="H241" s="65">
        <v>10</v>
      </c>
      <c r="I241" s="65"/>
      <c r="J241" s="80">
        <f t="shared" si="24"/>
        <v>0</v>
      </c>
      <c r="K241" s="79">
        <f t="shared" si="25"/>
        <v>0</v>
      </c>
    </row>
    <row r="242" spans="1:11" ht="11.25">
      <c r="A242" s="106"/>
      <c r="B242" s="106"/>
      <c r="C242" s="13">
        <v>4430</v>
      </c>
      <c r="D242" s="13" t="s">
        <v>35</v>
      </c>
      <c r="E242" s="65">
        <v>6605</v>
      </c>
      <c r="F242" s="80">
        <v>100</v>
      </c>
      <c r="G242" s="65">
        <v>6200</v>
      </c>
      <c r="H242" s="65">
        <v>6600</v>
      </c>
      <c r="I242" s="65">
        <v>6490</v>
      </c>
      <c r="J242" s="80">
        <f>(I242/H242)*100</f>
        <v>98.33333333333333</v>
      </c>
      <c r="K242" s="79">
        <f t="shared" si="25"/>
        <v>98.25889477668433</v>
      </c>
    </row>
    <row r="243" spans="1:11" s="23" customFormat="1" ht="31.5" customHeight="1">
      <c r="A243" s="106"/>
      <c r="B243" s="106"/>
      <c r="C243" s="13">
        <v>4520</v>
      </c>
      <c r="D243" s="13" t="s">
        <v>52</v>
      </c>
      <c r="E243" s="15">
        <v>184</v>
      </c>
      <c r="F243" s="3"/>
      <c r="G243" s="15">
        <v>300</v>
      </c>
      <c r="H243" s="15">
        <v>113</v>
      </c>
      <c r="I243" s="15">
        <v>113</v>
      </c>
      <c r="J243" s="22">
        <f>(I243/H243)*100</f>
        <v>100</v>
      </c>
      <c r="K243" s="22">
        <f t="shared" si="25"/>
        <v>61.41304347826087</v>
      </c>
    </row>
    <row r="244" spans="1:11" ht="12" customHeight="1">
      <c r="A244" s="106"/>
      <c r="B244" s="106"/>
      <c r="C244" s="13">
        <v>4700</v>
      </c>
      <c r="D244" s="13" t="s">
        <v>179</v>
      </c>
      <c r="E244" s="65">
        <v>6920</v>
      </c>
      <c r="F244" s="80">
        <v>100</v>
      </c>
      <c r="G244" s="65">
        <v>10000</v>
      </c>
      <c r="H244" s="65">
        <v>10</v>
      </c>
      <c r="I244" s="65"/>
      <c r="J244" s="79">
        <f>(I244/H244)*100</f>
        <v>0</v>
      </c>
      <c r="K244" s="79">
        <f t="shared" si="25"/>
        <v>0</v>
      </c>
    </row>
    <row r="245" spans="1:11" ht="21" customHeight="1">
      <c r="A245" s="106"/>
      <c r="B245" s="106"/>
      <c r="C245" s="13">
        <v>6050</v>
      </c>
      <c r="D245" s="13" t="s">
        <v>21</v>
      </c>
      <c r="E245" s="65">
        <v>15710</v>
      </c>
      <c r="F245" s="80">
        <v>44</v>
      </c>
      <c r="G245" s="65">
        <v>11000</v>
      </c>
      <c r="H245" s="65">
        <v>7500</v>
      </c>
      <c r="I245" s="65">
        <v>6791</v>
      </c>
      <c r="J245" s="79">
        <f>(I245/H245)*100</f>
        <v>90.54666666666667</v>
      </c>
      <c r="K245" s="79">
        <f t="shared" si="25"/>
        <v>43.227243793761936</v>
      </c>
    </row>
    <row r="246" spans="1:11" ht="22.5" customHeight="1">
      <c r="A246" s="106"/>
      <c r="B246" s="111"/>
      <c r="C246" s="13">
        <v>6060</v>
      </c>
      <c r="D246" s="13" t="s">
        <v>22</v>
      </c>
      <c r="E246" s="65"/>
      <c r="F246" s="76"/>
      <c r="G246" s="65">
        <v>300000</v>
      </c>
      <c r="H246" s="65">
        <v>542500</v>
      </c>
      <c r="I246" s="65">
        <v>534449.94</v>
      </c>
      <c r="J246" s="79">
        <f>(I246/H246)*100</f>
        <v>98.51611797235023</v>
      </c>
      <c r="K246" s="78"/>
    </row>
    <row r="247" spans="1:11" ht="10.5" customHeight="1">
      <c r="A247" s="106"/>
      <c r="B247" s="104">
        <v>75421</v>
      </c>
      <c r="C247" s="35"/>
      <c r="D247" s="2" t="s">
        <v>240</v>
      </c>
      <c r="E247" s="63">
        <f>E252+E251+E248+E249+E250</f>
        <v>0</v>
      </c>
      <c r="F247" s="69"/>
      <c r="G247" s="63">
        <f>G252+G251+G248+G249+G250</f>
        <v>0</v>
      </c>
      <c r="H247" s="63">
        <f>H252+H251+H248+H249+H250</f>
        <v>1000</v>
      </c>
      <c r="I247" s="63">
        <f>I252+I251+I248+I249+I250</f>
        <v>244</v>
      </c>
      <c r="J247" s="42"/>
      <c r="K247" s="42"/>
    </row>
    <row r="248" spans="1:11" ht="21" customHeight="1">
      <c r="A248" s="106"/>
      <c r="B248" s="105"/>
      <c r="C248" s="25">
        <v>4100</v>
      </c>
      <c r="D248" s="13" t="s">
        <v>274</v>
      </c>
      <c r="E248" s="86"/>
      <c r="F248" s="33"/>
      <c r="G248" s="86"/>
      <c r="H248" s="86">
        <v>26</v>
      </c>
      <c r="I248" s="86"/>
      <c r="J248" s="87"/>
      <c r="K248" s="87"/>
    </row>
    <row r="249" spans="1:11" ht="11.25" customHeight="1">
      <c r="A249" s="106"/>
      <c r="B249" s="105"/>
      <c r="C249" s="25">
        <v>4120</v>
      </c>
      <c r="D249" s="13" t="s">
        <v>48</v>
      </c>
      <c r="E249" s="86"/>
      <c r="F249" s="33"/>
      <c r="G249" s="86"/>
      <c r="H249" s="86">
        <v>6</v>
      </c>
      <c r="I249" s="86"/>
      <c r="J249" s="87"/>
      <c r="K249" s="87"/>
    </row>
    <row r="250" spans="1:11" ht="12.75" customHeight="1">
      <c r="A250" s="106"/>
      <c r="B250" s="105"/>
      <c r="C250" s="25">
        <v>4170</v>
      </c>
      <c r="D250" s="13" t="s">
        <v>32</v>
      </c>
      <c r="E250" s="86"/>
      <c r="F250" s="33"/>
      <c r="G250" s="86"/>
      <c r="H250" s="86">
        <v>250</v>
      </c>
      <c r="I250" s="86">
        <v>244</v>
      </c>
      <c r="J250" s="22">
        <f>(I250/H250)*100</f>
        <v>97.6</v>
      </c>
      <c r="K250" s="87"/>
    </row>
    <row r="251" spans="1:11" ht="9.75" customHeight="1">
      <c r="A251" s="106"/>
      <c r="B251" s="106"/>
      <c r="C251" s="25">
        <v>4210</v>
      </c>
      <c r="D251" s="13" t="s">
        <v>14</v>
      </c>
      <c r="E251" s="66"/>
      <c r="F251" s="46"/>
      <c r="G251" s="66"/>
      <c r="H251" s="66">
        <v>300</v>
      </c>
      <c r="I251" s="66"/>
      <c r="J251" s="22">
        <f>(I251/H251)*100</f>
        <v>0</v>
      </c>
      <c r="K251" s="42"/>
    </row>
    <row r="252" spans="1:11" ht="12" customHeight="1">
      <c r="A252" s="106"/>
      <c r="B252" s="111"/>
      <c r="C252" s="25">
        <v>4300</v>
      </c>
      <c r="D252" s="13" t="s">
        <v>98</v>
      </c>
      <c r="E252" s="66"/>
      <c r="F252" s="46"/>
      <c r="G252" s="66"/>
      <c r="H252" s="66">
        <v>418</v>
      </c>
      <c r="I252" s="66"/>
      <c r="J252" s="22">
        <f>(I252/H252)*100</f>
        <v>0</v>
      </c>
      <c r="K252" s="42"/>
    </row>
    <row r="253" spans="1:11" s="24" customFormat="1" ht="15" customHeight="1">
      <c r="A253" s="106"/>
      <c r="B253" s="104">
        <v>75495</v>
      </c>
      <c r="C253" s="35"/>
      <c r="D253" s="2" t="s">
        <v>27</v>
      </c>
      <c r="E253" s="63">
        <f>E255+E254</f>
        <v>1560.25</v>
      </c>
      <c r="F253" s="69">
        <v>51</v>
      </c>
      <c r="G253" s="63">
        <f>G255+G254</f>
        <v>19000</v>
      </c>
      <c r="H253" s="63">
        <f>H255+H254</f>
        <v>19000</v>
      </c>
      <c r="I253" s="63">
        <f>I255+I254</f>
        <v>0</v>
      </c>
      <c r="J253" s="78">
        <f>(I253/H253)*100</f>
        <v>0</v>
      </c>
      <c r="K253" s="78">
        <f>(I253/E253)*100</f>
        <v>0</v>
      </c>
    </row>
    <row r="254" spans="1:11" ht="9" customHeight="1">
      <c r="A254" s="106"/>
      <c r="B254" s="106"/>
      <c r="C254" s="25">
        <v>4309</v>
      </c>
      <c r="D254" s="13" t="s">
        <v>19</v>
      </c>
      <c r="E254" s="66"/>
      <c r="F254" s="46"/>
      <c r="G254" s="66">
        <v>19000</v>
      </c>
      <c r="H254" s="66">
        <v>19000</v>
      </c>
      <c r="I254" s="66"/>
      <c r="J254" s="79"/>
      <c r="K254" s="79"/>
    </row>
    <row r="255" spans="1:11" ht="20.25" customHeight="1">
      <c r="A255" s="111"/>
      <c r="B255" s="111"/>
      <c r="C255" s="25">
        <v>6050</v>
      </c>
      <c r="D255" s="13" t="s">
        <v>21</v>
      </c>
      <c r="E255" s="66">
        <v>1560.25</v>
      </c>
      <c r="F255" s="46">
        <v>99</v>
      </c>
      <c r="G255" s="66"/>
      <c r="H255" s="66"/>
      <c r="I255" s="66"/>
      <c r="J255" s="79"/>
      <c r="K255" s="79"/>
    </row>
    <row r="256" spans="1:11" ht="52.5" customHeight="1">
      <c r="A256" s="112" t="s">
        <v>99</v>
      </c>
      <c r="B256" s="35"/>
      <c r="C256" s="2"/>
      <c r="D256" s="2" t="s">
        <v>100</v>
      </c>
      <c r="E256" s="72">
        <f>E257</f>
        <v>62129.840000000004</v>
      </c>
      <c r="F256" s="76">
        <v>93</v>
      </c>
      <c r="G256" s="72">
        <f>G257</f>
        <v>51900</v>
      </c>
      <c r="H256" s="72">
        <f>H257</f>
        <v>69000</v>
      </c>
      <c r="I256" s="72">
        <f>I257</f>
        <v>66187.68</v>
      </c>
      <c r="J256" s="78">
        <f aca="true" t="shared" si="26" ref="J256:J264">(I256/H256)*100</f>
        <v>95.92417391304346</v>
      </c>
      <c r="K256" s="78">
        <f>(I256/E256)*100</f>
        <v>106.53122557534348</v>
      </c>
    </row>
    <row r="257" spans="1:11" s="24" customFormat="1" ht="34.5" customHeight="1">
      <c r="A257" s="124"/>
      <c r="B257" s="104">
        <v>75647</v>
      </c>
      <c r="C257" s="2"/>
      <c r="D257" s="2" t="s">
        <v>101</v>
      </c>
      <c r="E257" s="72">
        <f>E258+E260+E261+E259</f>
        <v>62129.840000000004</v>
      </c>
      <c r="F257" s="76">
        <v>93</v>
      </c>
      <c r="G257" s="72">
        <f>G258+G260+G261+G259</f>
        <v>51900</v>
      </c>
      <c r="H257" s="72">
        <f>H258+H260+H261+H259</f>
        <v>69000</v>
      </c>
      <c r="I257" s="72">
        <f>I258+I260+I261+I259</f>
        <v>66187.68</v>
      </c>
      <c r="J257" s="78">
        <f t="shared" si="26"/>
        <v>95.92417391304346</v>
      </c>
      <c r="K257" s="78">
        <f>(I257/E257)*100</f>
        <v>106.53122557534348</v>
      </c>
    </row>
    <row r="258" spans="1:11" ht="20.25" customHeight="1">
      <c r="A258" s="124"/>
      <c r="B258" s="105"/>
      <c r="C258" s="13">
        <v>4100</v>
      </c>
      <c r="D258" s="13" t="s">
        <v>102</v>
      </c>
      <c r="E258" s="65">
        <v>45630.06</v>
      </c>
      <c r="F258" s="80">
        <v>100</v>
      </c>
      <c r="G258" s="65">
        <v>36000</v>
      </c>
      <c r="H258" s="65">
        <v>44200</v>
      </c>
      <c r="I258" s="65">
        <v>44041.31</v>
      </c>
      <c r="J258" s="79">
        <f t="shared" si="26"/>
        <v>99.64097285067874</v>
      </c>
      <c r="K258" s="79">
        <f>(I258/E258)*100</f>
        <v>96.51819436573172</v>
      </c>
    </row>
    <row r="259" spans="1:11" ht="10.5" customHeight="1">
      <c r="A259" s="124"/>
      <c r="B259" s="105"/>
      <c r="C259" s="34">
        <v>4170</v>
      </c>
      <c r="D259" s="13" t="s">
        <v>32</v>
      </c>
      <c r="E259" s="65"/>
      <c r="F259" s="80"/>
      <c r="G259" s="65">
        <v>400</v>
      </c>
      <c r="H259" s="65"/>
      <c r="I259" s="65"/>
      <c r="J259" s="79"/>
      <c r="K259" s="79"/>
    </row>
    <row r="260" spans="1:11" ht="9" customHeight="1">
      <c r="A260" s="124"/>
      <c r="B260" s="105"/>
      <c r="C260" s="34">
        <v>4210</v>
      </c>
      <c r="D260" s="13" t="s">
        <v>14</v>
      </c>
      <c r="E260" s="65">
        <v>13767.05</v>
      </c>
      <c r="F260" s="80">
        <v>81</v>
      </c>
      <c r="G260" s="65">
        <v>11800</v>
      </c>
      <c r="H260" s="65">
        <v>18100</v>
      </c>
      <c r="I260" s="65">
        <v>15483.9</v>
      </c>
      <c r="J260" s="79">
        <f t="shared" si="26"/>
        <v>85.546408839779</v>
      </c>
      <c r="K260" s="79">
        <f>(I260/E260)*100</f>
        <v>112.47071812770346</v>
      </c>
    </row>
    <row r="261" spans="1:11" ht="11.25" customHeight="1">
      <c r="A261" s="124"/>
      <c r="B261" s="105"/>
      <c r="C261" s="34" t="s">
        <v>18</v>
      </c>
      <c r="D261" s="13" t="s">
        <v>35</v>
      </c>
      <c r="E261" s="65">
        <v>2732.73</v>
      </c>
      <c r="F261" s="80">
        <v>75</v>
      </c>
      <c r="G261" s="65">
        <v>3700</v>
      </c>
      <c r="H261" s="65">
        <v>6700</v>
      </c>
      <c r="I261" s="65">
        <v>6662.47</v>
      </c>
      <c r="J261" s="79">
        <f t="shared" si="26"/>
        <v>99.43985074626866</v>
      </c>
      <c r="K261" s="79">
        <f>(I261/E261)*100</f>
        <v>243.80271742909105</v>
      </c>
    </row>
    <row r="262" spans="1:11" ht="24" customHeight="1">
      <c r="A262" s="117">
        <v>757</v>
      </c>
      <c r="B262" s="25"/>
      <c r="C262" s="13"/>
      <c r="D262" s="2" t="s">
        <v>103</v>
      </c>
      <c r="E262" s="72">
        <f aca="true" t="shared" si="27" ref="E262:I263">E263</f>
        <v>234808.04</v>
      </c>
      <c r="F262" s="76">
        <v>78</v>
      </c>
      <c r="G262" s="72">
        <f>G263</f>
        <v>250000</v>
      </c>
      <c r="H262" s="72">
        <f>H263</f>
        <v>373210</v>
      </c>
      <c r="I262" s="72">
        <f>I263</f>
        <v>343436.61</v>
      </c>
      <c r="J262" s="78">
        <f t="shared" si="26"/>
        <v>92.02234934755231</v>
      </c>
      <c r="K262" s="78">
        <f>(I262/E262)*100</f>
        <v>146.26271315070812</v>
      </c>
    </row>
    <row r="263" spans="1:11" s="24" customFormat="1" ht="30.75" customHeight="1">
      <c r="A263" s="106"/>
      <c r="B263" s="123">
        <v>75702</v>
      </c>
      <c r="C263" s="2"/>
      <c r="D263" s="2" t="s">
        <v>104</v>
      </c>
      <c r="E263" s="72">
        <f t="shared" si="27"/>
        <v>234808.04</v>
      </c>
      <c r="F263" s="76">
        <v>78</v>
      </c>
      <c r="G263" s="72">
        <f t="shared" si="27"/>
        <v>250000</v>
      </c>
      <c r="H263" s="72">
        <f t="shared" si="27"/>
        <v>373210</v>
      </c>
      <c r="I263" s="72">
        <f t="shared" si="27"/>
        <v>343436.61</v>
      </c>
      <c r="J263" s="78">
        <f t="shared" si="26"/>
        <v>92.02234934755231</v>
      </c>
      <c r="K263" s="78">
        <f>(I263/E263)*100</f>
        <v>146.26271315070812</v>
      </c>
    </row>
    <row r="264" spans="1:11" ht="11.25" customHeight="1">
      <c r="A264" s="106"/>
      <c r="B264" s="123"/>
      <c r="C264" s="13">
        <v>8070</v>
      </c>
      <c r="D264" s="13" t="s">
        <v>105</v>
      </c>
      <c r="E264" s="65">
        <v>234808.04</v>
      </c>
      <c r="F264" s="80">
        <v>78</v>
      </c>
      <c r="G264" s="65">
        <v>250000</v>
      </c>
      <c r="H264" s="65">
        <v>373210</v>
      </c>
      <c r="I264" s="65">
        <v>343436.61</v>
      </c>
      <c r="J264" s="79">
        <f t="shared" si="26"/>
        <v>92.02234934755231</v>
      </c>
      <c r="K264" s="79">
        <f>(I264/E264)*100</f>
        <v>146.26271315070812</v>
      </c>
    </row>
    <row r="265" spans="1:11" ht="12" customHeight="1">
      <c r="A265" s="114">
        <v>758</v>
      </c>
      <c r="B265" s="2"/>
      <c r="C265" s="13"/>
      <c r="D265" s="2" t="s">
        <v>106</v>
      </c>
      <c r="E265" s="75"/>
      <c r="F265" s="76"/>
      <c r="G265" s="72">
        <f aca="true" t="shared" si="28" ref="G265:I266">G266</f>
        <v>75774</v>
      </c>
      <c r="H265" s="72">
        <f t="shared" si="28"/>
        <v>9490</v>
      </c>
      <c r="I265" s="72">
        <f t="shared" si="28"/>
        <v>0</v>
      </c>
      <c r="J265" s="78"/>
      <c r="K265" s="79"/>
    </row>
    <row r="266" spans="1:11" ht="9" customHeight="1">
      <c r="A266" s="110"/>
      <c r="B266" s="123">
        <v>75818</v>
      </c>
      <c r="C266" s="13"/>
      <c r="D266" s="2" t="s">
        <v>107</v>
      </c>
      <c r="E266" s="75"/>
      <c r="F266" s="76"/>
      <c r="G266" s="72">
        <f t="shared" si="28"/>
        <v>75774</v>
      </c>
      <c r="H266" s="72">
        <f t="shared" si="28"/>
        <v>9490</v>
      </c>
      <c r="I266" s="72">
        <f t="shared" si="28"/>
        <v>0</v>
      </c>
      <c r="J266" s="78"/>
      <c r="K266" s="79"/>
    </row>
    <row r="267" spans="1:11" ht="11.25">
      <c r="A267" s="110"/>
      <c r="B267" s="123"/>
      <c r="C267" s="13">
        <v>4810</v>
      </c>
      <c r="D267" s="13" t="s">
        <v>108</v>
      </c>
      <c r="E267" s="75"/>
      <c r="F267" s="76"/>
      <c r="G267" s="65">
        <v>75774</v>
      </c>
      <c r="H267" s="75">
        <v>9490</v>
      </c>
      <c r="I267" s="75"/>
      <c r="J267" s="78"/>
      <c r="K267" s="79"/>
    </row>
    <row r="268" spans="1:11" ht="21" customHeight="1">
      <c r="A268" s="114">
        <v>801</v>
      </c>
      <c r="B268" s="35"/>
      <c r="C268" s="35"/>
      <c r="D268" s="2" t="s">
        <v>109</v>
      </c>
      <c r="E268" s="72">
        <f>E271+E305+E313+E347+E386+E394+E418+E425+E433+E461+E473+E465+E345</f>
        <v>7971761.74</v>
      </c>
      <c r="F268" s="76">
        <v>99</v>
      </c>
      <c r="G268" s="72">
        <f>G271+G305+G313+G347+G386+G394+G418+G425+G433+G461+G473+G465+G345</f>
        <v>8890826.91</v>
      </c>
      <c r="H268" s="72">
        <f>H271+H305+H313+H347+H386+H394+H418+H425+H433+H461+H473+H465+H345</f>
        <v>8866805.770000001</v>
      </c>
      <c r="I268" s="72">
        <f>I271+I305+I313+I347+I386+I394+I418+I425+I433+I461+I473+I465+I345</f>
        <v>8754644.55</v>
      </c>
      <c r="J268" s="78">
        <f aca="true" t="shared" si="29" ref="J268:J356">(I268/H268)*100</f>
        <v>98.73504367965872</v>
      </c>
      <c r="K268" s="78">
        <f aca="true" t="shared" si="30" ref="K268:K305">(I268/E268)*100</f>
        <v>109.82070006021027</v>
      </c>
    </row>
    <row r="269" spans="1:11" ht="11.25">
      <c r="A269" s="114"/>
      <c r="B269" s="45"/>
      <c r="C269" s="35"/>
      <c r="D269" s="94" t="s">
        <v>213</v>
      </c>
      <c r="E269" s="95">
        <f>E303+E344+E304+E385+E459+E460</f>
        <v>466415.08</v>
      </c>
      <c r="F269" s="95">
        <v>99</v>
      </c>
      <c r="G269" s="95">
        <f>G303+G344+G304+G385+G459+G460</f>
        <v>70000</v>
      </c>
      <c r="H269" s="95">
        <f>H303+H344+H304+H385+H459+H460</f>
        <v>86000</v>
      </c>
      <c r="I269" s="95">
        <f>I303+I344+I304+I385+I459+I460</f>
        <v>56567.57</v>
      </c>
      <c r="J269" s="93">
        <f t="shared" si="29"/>
        <v>65.77624418604651</v>
      </c>
      <c r="K269" s="93">
        <f t="shared" si="30"/>
        <v>12.128160607500082</v>
      </c>
    </row>
    <row r="270" spans="1:11" ht="12" customHeight="1">
      <c r="A270" s="114"/>
      <c r="B270" s="45"/>
      <c r="C270" s="35"/>
      <c r="D270" s="94" t="s">
        <v>12</v>
      </c>
      <c r="E270" s="95">
        <f>E268-E269</f>
        <v>7505346.66</v>
      </c>
      <c r="F270" s="96">
        <v>99</v>
      </c>
      <c r="G270" s="95">
        <f>G268-G269</f>
        <v>8820826.91</v>
      </c>
      <c r="H270" s="95">
        <f>H268-H269</f>
        <v>8780805.770000001</v>
      </c>
      <c r="I270" s="95">
        <f>I268-I269</f>
        <v>8698076.98</v>
      </c>
      <c r="J270" s="93">
        <f t="shared" si="29"/>
        <v>99.05784512074453</v>
      </c>
      <c r="K270" s="93">
        <f t="shared" si="30"/>
        <v>115.89174190123286</v>
      </c>
    </row>
    <row r="271" spans="1:11" ht="11.25">
      <c r="A271" s="110"/>
      <c r="B271" s="104">
        <v>80101</v>
      </c>
      <c r="C271" s="35"/>
      <c r="D271" s="2" t="s">
        <v>110</v>
      </c>
      <c r="E271" s="72">
        <f>E272+E273+E274+E275+E276+E277+E278+E279+E283+E287+E288+E290+E293+E295+E297+E298+E294+E301+E302+E289+E300+E303+E304+E292+E299+E281+E282+E285+E286+E291+E296+E280+E284</f>
        <v>3557823.6000000015</v>
      </c>
      <c r="F271" s="72">
        <v>99</v>
      </c>
      <c r="G271" s="72">
        <f>G272+G273+G274+G275+G276+G277+G278+G279+G283+G287+G288+G290+G293+G295+G297+G298+G294+G301+G302+G289+G300+G303+G304+G292+G299+G281+G282+G285+G286+G291+G296+G280+G284</f>
        <v>4097105.49</v>
      </c>
      <c r="H271" s="72">
        <f>H272+H273+H274+H275+H276+H277+H278+H279+H283+H287+H288+H290+H293+H295+H297+H298+H294+H301+H302+H289+H300+H303+H304+H292+H299+H281+H282+H285+H286+H291+H296+H280+H284</f>
        <v>3946291.7</v>
      </c>
      <c r="I271" s="72">
        <f>I272+I273+I274+I275+I276+I277+I278+I279+I283+I287+I288+I290+I293+I295+I297+I298+I294+I301+I302+I289+I300+I303+I304+I292+I299+I281+I282+I285+I286+I291+I296+I280+I284</f>
        <v>3932533.2799999993</v>
      </c>
      <c r="J271" s="78">
        <f t="shared" si="29"/>
        <v>99.65135826122533</v>
      </c>
      <c r="K271" s="78">
        <f t="shared" si="30"/>
        <v>110.5319915242565</v>
      </c>
    </row>
    <row r="272" spans="1:11" ht="33" customHeight="1">
      <c r="A272" s="110"/>
      <c r="B272" s="106"/>
      <c r="C272" s="25">
        <v>2540</v>
      </c>
      <c r="D272" s="13" t="s">
        <v>111</v>
      </c>
      <c r="E272" s="65">
        <v>70182.96</v>
      </c>
      <c r="F272" s="80">
        <v>96</v>
      </c>
      <c r="G272" s="65"/>
      <c r="H272" s="65"/>
      <c r="I272" s="65"/>
      <c r="J272" s="80"/>
      <c r="K272" s="79"/>
    </row>
    <row r="273" spans="1:11" ht="22.5" customHeight="1">
      <c r="A273" s="110"/>
      <c r="B273" s="106"/>
      <c r="C273" s="25">
        <v>3020</v>
      </c>
      <c r="D273" s="13" t="s">
        <v>112</v>
      </c>
      <c r="E273" s="65">
        <v>147915.21</v>
      </c>
      <c r="F273" s="80">
        <v>98</v>
      </c>
      <c r="G273" s="65">
        <v>130000</v>
      </c>
      <c r="H273" s="65">
        <v>156870</v>
      </c>
      <c r="I273" s="65">
        <v>156869.96</v>
      </c>
      <c r="J273" s="80">
        <f t="shared" si="29"/>
        <v>99.99997450117931</v>
      </c>
      <c r="K273" s="79">
        <f t="shared" si="30"/>
        <v>106.05397511182251</v>
      </c>
    </row>
    <row r="274" spans="1:11" ht="21" customHeight="1">
      <c r="A274" s="110"/>
      <c r="B274" s="106"/>
      <c r="C274" s="25">
        <v>4010</v>
      </c>
      <c r="D274" s="13" t="s">
        <v>71</v>
      </c>
      <c r="E274" s="65">
        <v>1974444.57</v>
      </c>
      <c r="F274" s="80">
        <v>100</v>
      </c>
      <c r="G274" s="65">
        <v>2183406</v>
      </c>
      <c r="H274" s="65">
        <v>2150210</v>
      </c>
      <c r="I274" s="65">
        <v>2146929.25</v>
      </c>
      <c r="J274" s="80">
        <f t="shared" si="29"/>
        <v>99.84742187972337</v>
      </c>
      <c r="K274" s="79">
        <f t="shared" si="30"/>
        <v>108.73585830773665</v>
      </c>
    </row>
    <row r="275" spans="1:11" ht="20.25" customHeight="1">
      <c r="A275" s="110"/>
      <c r="B275" s="106"/>
      <c r="C275" s="25">
        <v>4040</v>
      </c>
      <c r="D275" s="13" t="s">
        <v>115</v>
      </c>
      <c r="E275" s="65">
        <v>151785.55</v>
      </c>
      <c r="F275" s="80">
        <v>100</v>
      </c>
      <c r="G275" s="65">
        <v>161825</v>
      </c>
      <c r="H275" s="65">
        <v>152426</v>
      </c>
      <c r="I275" s="65">
        <v>152424.32</v>
      </c>
      <c r="J275" s="80">
        <f t="shared" si="29"/>
        <v>99.99889782583024</v>
      </c>
      <c r="K275" s="79">
        <f t="shared" si="30"/>
        <v>100.42083716137671</v>
      </c>
    </row>
    <row r="276" spans="1:11" ht="21.75" customHeight="1">
      <c r="A276" s="110"/>
      <c r="B276" s="106"/>
      <c r="C276" s="25">
        <v>4110</v>
      </c>
      <c r="D276" s="13" t="s">
        <v>116</v>
      </c>
      <c r="E276" s="65">
        <v>334026.33</v>
      </c>
      <c r="F276" s="80">
        <v>100</v>
      </c>
      <c r="G276" s="65">
        <v>363248</v>
      </c>
      <c r="H276" s="65">
        <v>364926</v>
      </c>
      <c r="I276" s="65">
        <v>364331.24</v>
      </c>
      <c r="J276" s="80">
        <f t="shared" si="29"/>
        <v>99.83701901207368</v>
      </c>
      <c r="K276" s="79">
        <f t="shared" si="30"/>
        <v>109.07261113218229</v>
      </c>
    </row>
    <row r="277" spans="1:11" ht="11.25">
      <c r="A277" s="110"/>
      <c r="B277" s="106"/>
      <c r="C277" s="25">
        <v>4120</v>
      </c>
      <c r="D277" s="13" t="s">
        <v>48</v>
      </c>
      <c r="E277" s="65">
        <v>53270.16</v>
      </c>
      <c r="F277" s="80">
        <v>100</v>
      </c>
      <c r="G277" s="65">
        <v>58718</v>
      </c>
      <c r="H277" s="65">
        <v>57948</v>
      </c>
      <c r="I277" s="65">
        <v>56439.62</v>
      </c>
      <c r="J277" s="79">
        <f t="shared" si="29"/>
        <v>97.39701111341202</v>
      </c>
      <c r="K277" s="79">
        <f t="shared" si="30"/>
        <v>105.94978502035661</v>
      </c>
    </row>
    <row r="278" spans="1:11" ht="10.5" customHeight="1">
      <c r="A278" s="110"/>
      <c r="B278" s="106"/>
      <c r="C278" s="25">
        <v>4170</v>
      </c>
      <c r="D278" s="13" t="s">
        <v>117</v>
      </c>
      <c r="E278" s="65">
        <v>11102</v>
      </c>
      <c r="F278" s="80">
        <v>100</v>
      </c>
      <c r="G278" s="65">
        <v>6500</v>
      </c>
      <c r="H278" s="65">
        <v>12140</v>
      </c>
      <c r="I278" s="65">
        <v>12138.37</v>
      </c>
      <c r="J278" s="79">
        <f t="shared" si="29"/>
        <v>99.9865733113674</v>
      </c>
      <c r="K278" s="79">
        <f t="shared" si="30"/>
        <v>109.33498468744372</v>
      </c>
    </row>
    <row r="279" spans="1:11" ht="12.75" customHeight="1">
      <c r="A279" s="110"/>
      <c r="B279" s="106"/>
      <c r="C279" s="25">
        <v>4210</v>
      </c>
      <c r="D279" s="13" t="s">
        <v>14</v>
      </c>
      <c r="E279" s="65">
        <v>159806.94</v>
      </c>
      <c r="F279" s="80">
        <v>100</v>
      </c>
      <c r="G279" s="65">
        <v>200000</v>
      </c>
      <c r="H279" s="65">
        <v>176894</v>
      </c>
      <c r="I279" s="65">
        <v>176893.57</v>
      </c>
      <c r="J279" s="79">
        <f t="shared" si="29"/>
        <v>99.99975691657151</v>
      </c>
      <c r="K279" s="79">
        <f t="shared" si="30"/>
        <v>110.692045038845</v>
      </c>
    </row>
    <row r="280" spans="1:11" ht="12.75" customHeight="1">
      <c r="A280" s="110"/>
      <c r="B280" s="106"/>
      <c r="C280" s="25">
        <v>4217</v>
      </c>
      <c r="D280" s="13" t="s">
        <v>14</v>
      </c>
      <c r="E280" s="65"/>
      <c r="F280" s="80"/>
      <c r="G280" s="65"/>
      <c r="H280" s="65">
        <v>281.47</v>
      </c>
      <c r="I280" s="65">
        <v>281.47</v>
      </c>
      <c r="J280" s="79">
        <f t="shared" si="29"/>
        <v>100</v>
      </c>
      <c r="K280" s="79"/>
    </row>
    <row r="281" spans="1:11" ht="13.5" customHeight="1">
      <c r="A281" s="110"/>
      <c r="B281" s="106"/>
      <c r="C281" s="25">
        <v>4218</v>
      </c>
      <c r="D281" s="13" t="s">
        <v>14</v>
      </c>
      <c r="E281" s="65"/>
      <c r="F281" s="80"/>
      <c r="G281" s="65">
        <v>3681.07</v>
      </c>
      <c r="H281" s="65"/>
      <c r="I281" s="65"/>
      <c r="J281" s="79"/>
      <c r="K281" s="79"/>
    </row>
    <row r="282" spans="1:11" ht="13.5" customHeight="1">
      <c r="A282" s="110"/>
      <c r="B282" s="106"/>
      <c r="C282" s="25">
        <v>4219</v>
      </c>
      <c r="D282" s="13" t="s">
        <v>14</v>
      </c>
      <c r="E282" s="65"/>
      <c r="F282" s="80"/>
      <c r="G282" s="65">
        <v>1361.49</v>
      </c>
      <c r="H282" s="65">
        <v>396.18</v>
      </c>
      <c r="I282" s="65">
        <v>396.18</v>
      </c>
      <c r="J282" s="79">
        <f t="shared" si="29"/>
        <v>100</v>
      </c>
      <c r="K282" s="79"/>
    </row>
    <row r="283" spans="1:11" ht="33.75">
      <c r="A283" s="110"/>
      <c r="B283" s="106"/>
      <c r="C283" s="25">
        <v>4240</v>
      </c>
      <c r="D283" s="13" t="s">
        <v>118</v>
      </c>
      <c r="E283" s="65">
        <v>7713.35</v>
      </c>
      <c r="F283" s="80">
        <v>64</v>
      </c>
      <c r="G283" s="65">
        <v>14000</v>
      </c>
      <c r="H283" s="65">
        <v>2500</v>
      </c>
      <c r="I283" s="65">
        <v>1614.37</v>
      </c>
      <c r="J283" s="79">
        <f t="shared" si="29"/>
        <v>64.5748</v>
      </c>
      <c r="K283" s="79">
        <f t="shared" si="30"/>
        <v>20.929557196289547</v>
      </c>
    </row>
    <row r="284" spans="1:11" ht="33.75">
      <c r="A284" s="110"/>
      <c r="B284" s="106"/>
      <c r="C284" s="25">
        <v>4247</v>
      </c>
      <c r="D284" s="13" t="s">
        <v>118</v>
      </c>
      <c r="E284" s="65"/>
      <c r="F284" s="80"/>
      <c r="G284" s="65"/>
      <c r="H284" s="65">
        <v>468248.05</v>
      </c>
      <c r="I284" s="65">
        <v>468248.05</v>
      </c>
      <c r="J284" s="79">
        <f t="shared" si="29"/>
        <v>100</v>
      </c>
      <c r="K284" s="79"/>
    </row>
    <row r="285" spans="1:11" ht="33.75">
      <c r="A285" s="110"/>
      <c r="B285" s="106"/>
      <c r="C285" s="25">
        <v>4248</v>
      </c>
      <c r="D285" s="13" t="s">
        <v>118</v>
      </c>
      <c r="E285" s="65"/>
      <c r="F285" s="80"/>
      <c r="G285" s="65">
        <v>521290.23</v>
      </c>
      <c r="H285" s="65"/>
      <c r="I285" s="65"/>
      <c r="J285" s="79"/>
      <c r="K285" s="79"/>
    </row>
    <row r="286" spans="1:11" ht="33.75">
      <c r="A286" s="110"/>
      <c r="B286" s="106"/>
      <c r="C286" s="25">
        <v>4249</v>
      </c>
      <c r="D286" s="13" t="s">
        <v>118</v>
      </c>
      <c r="E286" s="65"/>
      <c r="F286" s="80"/>
      <c r="G286" s="65">
        <v>127440.7</v>
      </c>
      <c r="H286" s="65">
        <v>126023.77</v>
      </c>
      <c r="I286" s="65">
        <v>126023.77</v>
      </c>
      <c r="J286" s="79">
        <f t="shared" si="29"/>
        <v>100</v>
      </c>
      <c r="K286" s="79"/>
    </row>
    <row r="287" spans="1:11" ht="11.25">
      <c r="A287" s="110"/>
      <c r="B287" s="106"/>
      <c r="C287" s="25">
        <v>4260</v>
      </c>
      <c r="D287" s="13" t="s">
        <v>15</v>
      </c>
      <c r="E287" s="65">
        <v>36269.85</v>
      </c>
      <c r="F287" s="80">
        <v>97</v>
      </c>
      <c r="G287" s="65">
        <v>37100</v>
      </c>
      <c r="H287" s="65">
        <v>38197</v>
      </c>
      <c r="I287" s="65">
        <v>38196.54</v>
      </c>
      <c r="J287" s="80">
        <f t="shared" si="29"/>
        <v>99.99879571694112</v>
      </c>
      <c r="K287" s="79">
        <f t="shared" si="30"/>
        <v>105.3120980649217</v>
      </c>
    </row>
    <row r="288" spans="1:11" ht="12" customHeight="1">
      <c r="A288" s="110"/>
      <c r="B288" s="106"/>
      <c r="C288" s="25">
        <v>4270</v>
      </c>
      <c r="D288" s="13" t="s">
        <v>17</v>
      </c>
      <c r="E288" s="65">
        <v>15983.66</v>
      </c>
      <c r="F288" s="80">
        <v>89</v>
      </c>
      <c r="G288" s="65">
        <v>72400</v>
      </c>
      <c r="H288" s="65">
        <v>17488</v>
      </c>
      <c r="I288" s="65">
        <v>15096.59</v>
      </c>
      <c r="J288" s="79">
        <f t="shared" si="29"/>
        <v>86.32542314730101</v>
      </c>
      <c r="K288" s="79">
        <f t="shared" si="30"/>
        <v>94.45014471028537</v>
      </c>
    </row>
    <row r="289" spans="1:11" ht="12" customHeight="1">
      <c r="A289" s="110"/>
      <c r="B289" s="106"/>
      <c r="C289" s="25">
        <v>4280</v>
      </c>
      <c r="D289" s="13" t="s">
        <v>83</v>
      </c>
      <c r="E289" s="65">
        <v>1311</v>
      </c>
      <c r="F289" s="80">
        <v>45</v>
      </c>
      <c r="G289" s="65">
        <v>5200</v>
      </c>
      <c r="H289" s="65">
        <v>5200</v>
      </c>
      <c r="I289" s="65">
        <v>4505.3</v>
      </c>
      <c r="J289" s="80">
        <f t="shared" si="29"/>
        <v>86.64038461538462</v>
      </c>
      <c r="K289" s="79">
        <f t="shared" si="30"/>
        <v>343.6536994660564</v>
      </c>
    </row>
    <row r="290" spans="1:11" ht="11.25" customHeight="1">
      <c r="A290" s="110"/>
      <c r="B290" s="106"/>
      <c r="C290" s="25">
        <v>4300</v>
      </c>
      <c r="D290" s="13" t="s">
        <v>19</v>
      </c>
      <c r="E290" s="65">
        <v>51883.62</v>
      </c>
      <c r="F290" s="80">
        <v>100</v>
      </c>
      <c r="G290" s="65">
        <v>22000</v>
      </c>
      <c r="H290" s="65">
        <v>32170</v>
      </c>
      <c r="I290" s="65">
        <v>32169.76</v>
      </c>
      <c r="J290" s="79">
        <f t="shared" si="29"/>
        <v>99.99925396331986</v>
      </c>
      <c r="K290" s="79">
        <f t="shared" si="30"/>
        <v>62.00369210937864</v>
      </c>
    </row>
    <row r="291" spans="1:11" ht="11.25" customHeight="1">
      <c r="A291" s="110"/>
      <c r="B291" s="106"/>
      <c r="C291" s="25">
        <v>4308</v>
      </c>
      <c r="D291" s="13" t="s">
        <v>19</v>
      </c>
      <c r="E291" s="65"/>
      <c r="F291" s="80"/>
      <c r="G291" s="65">
        <v>2920</v>
      </c>
      <c r="H291" s="65"/>
      <c r="I291" s="65"/>
      <c r="J291" s="79"/>
      <c r="K291" s="79"/>
    </row>
    <row r="292" spans="1:11" ht="11.25" customHeight="1">
      <c r="A292" s="110"/>
      <c r="B292" s="106"/>
      <c r="C292" s="25">
        <v>4309</v>
      </c>
      <c r="D292" s="13" t="s">
        <v>19</v>
      </c>
      <c r="E292" s="65">
        <v>12000</v>
      </c>
      <c r="F292" s="80">
        <v>100</v>
      </c>
      <c r="G292" s="65">
        <v>1680</v>
      </c>
      <c r="H292" s="65">
        <v>1994.23</v>
      </c>
      <c r="I292" s="65">
        <v>1994.23</v>
      </c>
      <c r="J292" s="79">
        <f t="shared" si="29"/>
        <v>100</v>
      </c>
      <c r="K292" s="79">
        <f t="shared" si="30"/>
        <v>16.618583333333333</v>
      </c>
    </row>
    <row r="293" spans="1:11" ht="9.75" customHeight="1">
      <c r="A293" s="110"/>
      <c r="B293" s="106"/>
      <c r="C293" s="25">
        <v>4350</v>
      </c>
      <c r="D293" s="13" t="s">
        <v>85</v>
      </c>
      <c r="E293" s="65">
        <v>1391.95</v>
      </c>
      <c r="F293" s="80">
        <v>63</v>
      </c>
      <c r="G293" s="65">
        <v>2470</v>
      </c>
      <c r="H293" s="65">
        <v>2470</v>
      </c>
      <c r="I293" s="65">
        <v>1865.14</v>
      </c>
      <c r="J293" s="79">
        <f t="shared" si="29"/>
        <v>75.51174089068826</v>
      </c>
      <c r="K293" s="79">
        <f t="shared" si="30"/>
        <v>133.99475555874852</v>
      </c>
    </row>
    <row r="294" spans="1:11" ht="33.75" customHeight="1">
      <c r="A294" s="110"/>
      <c r="B294" s="106"/>
      <c r="C294" s="25">
        <v>4370</v>
      </c>
      <c r="D294" s="13" t="s">
        <v>184</v>
      </c>
      <c r="E294" s="65">
        <v>7547.52</v>
      </c>
      <c r="F294" s="80">
        <v>91</v>
      </c>
      <c r="G294" s="65">
        <v>7750</v>
      </c>
      <c r="H294" s="65">
        <v>8550</v>
      </c>
      <c r="I294" s="65">
        <v>8383.81</v>
      </c>
      <c r="J294" s="79">
        <f t="shared" si="29"/>
        <v>98.05625730994151</v>
      </c>
      <c r="K294" s="79">
        <f t="shared" si="30"/>
        <v>111.08032837276349</v>
      </c>
    </row>
    <row r="295" spans="1:11" ht="12" customHeight="1">
      <c r="A295" s="110"/>
      <c r="B295" s="106"/>
      <c r="C295" s="25">
        <v>4410</v>
      </c>
      <c r="D295" s="13" t="s">
        <v>76</v>
      </c>
      <c r="E295" s="65">
        <v>3539.44</v>
      </c>
      <c r="F295" s="80">
        <v>82</v>
      </c>
      <c r="G295" s="65">
        <v>4700</v>
      </c>
      <c r="H295" s="65">
        <v>4700</v>
      </c>
      <c r="I295" s="65">
        <v>3696.61</v>
      </c>
      <c r="J295" s="79">
        <f t="shared" si="29"/>
        <v>78.65127659574468</v>
      </c>
      <c r="K295" s="79">
        <f t="shared" si="30"/>
        <v>104.44053296566689</v>
      </c>
    </row>
    <row r="296" spans="1:11" ht="13.5" customHeight="1">
      <c r="A296" s="110"/>
      <c r="B296" s="106"/>
      <c r="C296" s="25">
        <v>4420</v>
      </c>
      <c r="D296" s="13" t="s">
        <v>77</v>
      </c>
      <c r="E296" s="65"/>
      <c r="F296" s="80"/>
      <c r="G296" s="65">
        <v>100</v>
      </c>
      <c r="H296" s="65">
        <v>100</v>
      </c>
      <c r="I296" s="65"/>
      <c r="J296" s="79">
        <f t="shared" si="29"/>
        <v>0</v>
      </c>
      <c r="K296" s="79"/>
    </row>
    <row r="297" spans="1:11" ht="11.25">
      <c r="A297" s="110"/>
      <c r="B297" s="106"/>
      <c r="C297" s="25">
        <v>4430</v>
      </c>
      <c r="D297" s="13" t="s">
        <v>35</v>
      </c>
      <c r="E297" s="65">
        <v>1466.5</v>
      </c>
      <c r="F297" s="80">
        <v>73</v>
      </c>
      <c r="G297" s="65">
        <v>1700</v>
      </c>
      <c r="H297" s="65">
        <v>1740</v>
      </c>
      <c r="I297" s="65">
        <v>1705.5</v>
      </c>
      <c r="J297" s="80">
        <f t="shared" si="29"/>
        <v>98.01724137931035</v>
      </c>
      <c r="K297" s="79">
        <f t="shared" si="30"/>
        <v>116.29730651210363</v>
      </c>
    </row>
    <row r="298" spans="1:11" ht="11.25">
      <c r="A298" s="110"/>
      <c r="B298" s="106"/>
      <c r="C298" s="25">
        <v>4440</v>
      </c>
      <c r="D298" s="13" t="s">
        <v>120</v>
      </c>
      <c r="E298" s="65">
        <v>129632.42</v>
      </c>
      <c r="F298" s="80">
        <v>100</v>
      </c>
      <c r="G298" s="65">
        <v>128465</v>
      </c>
      <c r="H298" s="65">
        <v>133769</v>
      </c>
      <c r="I298" s="65">
        <v>133701.92</v>
      </c>
      <c r="J298" s="79">
        <f t="shared" si="29"/>
        <v>99.94985385253685</v>
      </c>
      <c r="K298" s="79">
        <f t="shared" si="30"/>
        <v>103.1392609965933</v>
      </c>
    </row>
    <row r="299" spans="1:11" ht="35.25" customHeight="1">
      <c r="A299" s="110"/>
      <c r="B299" s="106"/>
      <c r="C299" s="25">
        <v>4520</v>
      </c>
      <c r="D299" s="13" t="s">
        <v>254</v>
      </c>
      <c r="E299" s="65">
        <v>3679.43</v>
      </c>
      <c r="F299" s="80">
        <v>100</v>
      </c>
      <c r="G299" s="65">
        <v>3650</v>
      </c>
      <c r="H299" s="65">
        <v>3650</v>
      </c>
      <c r="I299" s="65">
        <v>2789</v>
      </c>
      <c r="J299" s="79">
        <f t="shared" si="29"/>
        <v>76.41095890410959</v>
      </c>
      <c r="K299" s="79">
        <f t="shared" si="30"/>
        <v>75.79978420570578</v>
      </c>
    </row>
    <row r="300" spans="1:11" ht="11.25" customHeight="1">
      <c r="A300" s="110"/>
      <c r="B300" s="106"/>
      <c r="C300" s="25">
        <v>4700</v>
      </c>
      <c r="D300" s="13" t="s">
        <v>179</v>
      </c>
      <c r="E300" s="65">
        <v>200</v>
      </c>
      <c r="F300" s="80">
        <v>14</v>
      </c>
      <c r="G300" s="65">
        <v>800</v>
      </c>
      <c r="H300" s="65">
        <v>900</v>
      </c>
      <c r="I300" s="65">
        <v>835</v>
      </c>
      <c r="J300" s="80">
        <f t="shared" si="29"/>
        <v>92.77777777777779</v>
      </c>
      <c r="K300" s="79">
        <f t="shared" si="30"/>
        <v>417.5</v>
      </c>
    </row>
    <row r="301" spans="1:11" ht="33.75" customHeight="1">
      <c r="A301" s="110"/>
      <c r="B301" s="106"/>
      <c r="C301" s="25">
        <v>4740</v>
      </c>
      <c r="D301" s="13" t="s">
        <v>180</v>
      </c>
      <c r="E301" s="65">
        <v>1330.08</v>
      </c>
      <c r="F301" s="80">
        <v>83</v>
      </c>
      <c r="G301" s="65">
        <v>1700</v>
      </c>
      <c r="H301" s="65">
        <v>1700</v>
      </c>
      <c r="I301" s="65">
        <v>1225.66</v>
      </c>
      <c r="J301" s="79">
        <f t="shared" si="29"/>
        <v>72.09764705882353</v>
      </c>
      <c r="K301" s="79">
        <f t="shared" si="30"/>
        <v>92.14934440033683</v>
      </c>
    </row>
    <row r="302" spans="1:11" ht="33" customHeight="1">
      <c r="A302" s="110"/>
      <c r="B302" s="106"/>
      <c r="C302" s="25">
        <v>4750</v>
      </c>
      <c r="D302" s="13" t="s">
        <v>181</v>
      </c>
      <c r="E302" s="65">
        <v>2220.2</v>
      </c>
      <c r="F302" s="80">
        <v>24</v>
      </c>
      <c r="G302" s="65">
        <v>3000</v>
      </c>
      <c r="H302" s="65">
        <v>10500</v>
      </c>
      <c r="I302" s="65">
        <v>9910.48</v>
      </c>
      <c r="J302" s="79">
        <f t="shared" si="29"/>
        <v>94.3855238095238</v>
      </c>
      <c r="K302" s="79">
        <f t="shared" si="30"/>
        <v>446.3778038014594</v>
      </c>
    </row>
    <row r="303" spans="1:11" ht="21" customHeight="1">
      <c r="A303" s="110"/>
      <c r="B303" s="106"/>
      <c r="C303" s="25">
        <v>6050</v>
      </c>
      <c r="D303" s="13" t="s">
        <v>21</v>
      </c>
      <c r="E303" s="65">
        <v>220599.2</v>
      </c>
      <c r="F303" s="80">
        <v>99</v>
      </c>
      <c r="G303" s="65">
        <v>10000</v>
      </c>
      <c r="H303" s="65"/>
      <c r="I303" s="65"/>
      <c r="J303" s="79"/>
      <c r="K303" s="79">
        <f t="shared" si="30"/>
        <v>0</v>
      </c>
    </row>
    <row r="304" spans="1:11" ht="21" customHeight="1">
      <c r="A304" s="110"/>
      <c r="B304" s="111"/>
      <c r="C304" s="25">
        <v>6060</v>
      </c>
      <c r="D304" s="13" t="s">
        <v>22</v>
      </c>
      <c r="E304" s="65">
        <v>158521.66</v>
      </c>
      <c r="F304" s="80">
        <v>100</v>
      </c>
      <c r="G304" s="65">
        <v>20000</v>
      </c>
      <c r="H304" s="65">
        <v>14300</v>
      </c>
      <c r="I304" s="65">
        <v>13867.57</v>
      </c>
      <c r="J304" s="79">
        <f t="shared" si="29"/>
        <v>96.97601398601398</v>
      </c>
      <c r="K304" s="79">
        <f t="shared" si="30"/>
        <v>8.748060044286692</v>
      </c>
    </row>
    <row r="305" spans="1:11" ht="21.75" customHeight="1">
      <c r="A305" s="110"/>
      <c r="B305" s="114">
        <v>80103</v>
      </c>
      <c r="C305" s="35"/>
      <c r="D305" s="2" t="s">
        <v>121</v>
      </c>
      <c r="E305" s="72">
        <f>SUM(E306:E312)</f>
        <v>100251.03</v>
      </c>
      <c r="F305" s="76">
        <v>100</v>
      </c>
      <c r="G305" s="72">
        <f>SUM(G306:G312)</f>
        <v>115361</v>
      </c>
      <c r="H305" s="72">
        <f>SUM(H306:H312)</f>
        <v>129307</v>
      </c>
      <c r="I305" s="72">
        <f>SUM(I306:I312)</f>
        <v>128797.66</v>
      </c>
      <c r="J305" s="78">
        <f t="shared" si="29"/>
        <v>99.60610021112547</v>
      </c>
      <c r="K305" s="78">
        <f t="shared" si="30"/>
        <v>128.47514883388232</v>
      </c>
    </row>
    <row r="306" spans="1:11" ht="32.25" customHeight="1">
      <c r="A306" s="110"/>
      <c r="B306" s="110"/>
      <c r="C306" s="25">
        <v>2540</v>
      </c>
      <c r="D306" s="13" t="s">
        <v>122</v>
      </c>
      <c r="E306" s="65">
        <v>6732.16</v>
      </c>
      <c r="F306" s="80">
        <v>100</v>
      </c>
      <c r="G306" s="65"/>
      <c r="H306" s="65"/>
      <c r="I306" s="65"/>
      <c r="J306" s="79"/>
      <c r="K306" s="79"/>
    </row>
    <row r="307" spans="1:11" ht="21.75" customHeight="1">
      <c r="A307" s="110"/>
      <c r="B307" s="110"/>
      <c r="C307" s="25">
        <v>3020</v>
      </c>
      <c r="D307" s="13" t="s">
        <v>112</v>
      </c>
      <c r="E307" s="65">
        <v>5387.51</v>
      </c>
      <c r="F307" s="80">
        <v>98</v>
      </c>
      <c r="G307" s="65">
        <v>7136</v>
      </c>
      <c r="H307" s="65">
        <v>7136</v>
      </c>
      <c r="I307" s="65">
        <v>6787.41</v>
      </c>
      <c r="J307" s="79">
        <f t="shared" si="29"/>
        <v>95.1150504484305</v>
      </c>
      <c r="K307" s="79">
        <f>(I307/E307)*100</f>
        <v>125.9841745073327</v>
      </c>
    </row>
    <row r="308" spans="1:11" ht="21.75" customHeight="1">
      <c r="A308" s="110"/>
      <c r="B308" s="110"/>
      <c r="C308" s="25">
        <v>4010</v>
      </c>
      <c r="D308" s="13" t="s">
        <v>71</v>
      </c>
      <c r="E308" s="65">
        <v>66624.88</v>
      </c>
      <c r="F308" s="80">
        <v>100</v>
      </c>
      <c r="G308" s="65">
        <v>81017</v>
      </c>
      <c r="H308" s="65">
        <v>89280</v>
      </c>
      <c r="I308" s="65">
        <v>89228.5</v>
      </c>
      <c r="J308" s="80">
        <f t="shared" si="29"/>
        <v>99.94231630824373</v>
      </c>
      <c r="K308" s="79">
        <f>(I308/E308)*100</f>
        <v>133.92669525258432</v>
      </c>
    </row>
    <row r="309" spans="1:11" ht="21" customHeight="1">
      <c r="A309" s="110"/>
      <c r="B309" s="110"/>
      <c r="C309" s="25">
        <v>4040</v>
      </c>
      <c r="D309" s="13" t="s">
        <v>115</v>
      </c>
      <c r="E309" s="65">
        <v>3287.52</v>
      </c>
      <c r="F309" s="80">
        <v>100</v>
      </c>
      <c r="G309" s="65">
        <v>6232</v>
      </c>
      <c r="H309" s="65">
        <v>9632</v>
      </c>
      <c r="I309" s="65">
        <v>9630.42</v>
      </c>
      <c r="J309" s="79">
        <f t="shared" si="29"/>
        <v>99.98359634551494</v>
      </c>
      <c r="K309" s="79">
        <f>(I309/E309)*100</f>
        <v>292.9387501825084</v>
      </c>
    </row>
    <row r="310" spans="1:11" ht="21" customHeight="1">
      <c r="A310" s="110"/>
      <c r="B310" s="110"/>
      <c r="C310" s="25">
        <v>4110</v>
      </c>
      <c r="D310" s="13" t="s">
        <v>116</v>
      </c>
      <c r="E310" s="65">
        <v>11323.6</v>
      </c>
      <c r="F310" s="80">
        <v>99</v>
      </c>
      <c r="G310" s="65">
        <v>13240</v>
      </c>
      <c r="H310" s="65">
        <v>15345</v>
      </c>
      <c r="I310" s="65">
        <v>15299.67</v>
      </c>
      <c r="J310" s="79">
        <f t="shared" si="29"/>
        <v>99.70459433040078</v>
      </c>
      <c r="K310" s="79">
        <f>(I310/E310)*100</f>
        <v>135.1131265675227</v>
      </c>
    </row>
    <row r="311" spans="1:11" ht="11.25">
      <c r="A311" s="110"/>
      <c r="B311" s="110"/>
      <c r="C311" s="25">
        <v>4120</v>
      </c>
      <c r="D311" s="13" t="s">
        <v>48</v>
      </c>
      <c r="E311" s="65">
        <v>1604.04</v>
      </c>
      <c r="F311" s="80">
        <v>100</v>
      </c>
      <c r="G311" s="65">
        <v>2156</v>
      </c>
      <c r="H311" s="65">
        <v>2334</v>
      </c>
      <c r="I311" s="65">
        <v>2296.88</v>
      </c>
      <c r="J311" s="79">
        <f t="shared" si="29"/>
        <v>98.40959725792631</v>
      </c>
      <c r="K311" s="79">
        <f>(I311/E311)*100</f>
        <v>143.19343657265406</v>
      </c>
    </row>
    <row r="312" spans="1:11" ht="11.25">
      <c r="A312" s="110"/>
      <c r="B312" s="110"/>
      <c r="C312" s="25">
        <v>4440</v>
      </c>
      <c r="D312" s="13" t="s">
        <v>120</v>
      </c>
      <c r="E312" s="65">
        <v>5291.32</v>
      </c>
      <c r="F312" s="80">
        <v>100</v>
      </c>
      <c r="G312" s="65">
        <v>5580</v>
      </c>
      <c r="H312" s="65">
        <v>5580</v>
      </c>
      <c r="I312" s="65">
        <v>5554.78</v>
      </c>
      <c r="J312" s="79">
        <f t="shared" si="29"/>
        <v>99.54802867383512</v>
      </c>
      <c r="K312" s="79">
        <f aca="true" t="shared" si="31" ref="K312:K344">(I312/E312)*100</f>
        <v>104.97909784326029</v>
      </c>
    </row>
    <row r="313" spans="1:11" ht="11.25">
      <c r="A313" s="110"/>
      <c r="B313" s="104">
        <v>80104</v>
      </c>
      <c r="C313" s="35"/>
      <c r="D313" s="2" t="s">
        <v>123</v>
      </c>
      <c r="E313" s="72">
        <f>SUM(E314:E344)</f>
        <v>526388.24</v>
      </c>
      <c r="F313" s="76">
        <v>97</v>
      </c>
      <c r="G313" s="72">
        <f>SUM(G314:G344)</f>
        <v>597463.69</v>
      </c>
      <c r="H313" s="72">
        <f>SUM(H314:H344)</f>
        <v>591116.5399999999</v>
      </c>
      <c r="I313" s="72">
        <f>SUM(I314:I344)</f>
        <v>577050.21</v>
      </c>
      <c r="J313" s="78">
        <f t="shared" si="29"/>
        <v>97.620379561702</v>
      </c>
      <c r="K313" s="78">
        <f t="shared" si="31"/>
        <v>109.62444943678832</v>
      </c>
    </row>
    <row r="314" spans="1:11" ht="33.75" customHeight="1">
      <c r="A314" s="110"/>
      <c r="B314" s="106"/>
      <c r="C314" s="25">
        <v>2540</v>
      </c>
      <c r="D314" s="13" t="s">
        <v>122</v>
      </c>
      <c r="E314" s="65">
        <v>179048.58</v>
      </c>
      <c r="F314" s="80">
        <v>92</v>
      </c>
      <c r="G314" s="65">
        <v>172690</v>
      </c>
      <c r="H314" s="65">
        <v>209487</v>
      </c>
      <c r="I314" s="65">
        <v>199888.45</v>
      </c>
      <c r="J314" s="80">
        <f t="shared" si="29"/>
        <v>95.41806890165023</v>
      </c>
      <c r="K314" s="79">
        <f t="shared" si="31"/>
        <v>111.63922662776775</v>
      </c>
    </row>
    <row r="315" spans="1:11" ht="21" customHeight="1">
      <c r="A315" s="110"/>
      <c r="B315" s="106"/>
      <c r="C315" s="25">
        <v>3020</v>
      </c>
      <c r="D315" s="13" t="s">
        <v>112</v>
      </c>
      <c r="E315" s="65">
        <v>11573.47</v>
      </c>
      <c r="F315" s="80">
        <v>100</v>
      </c>
      <c r="G315" s="65">
        <v>13773</v>
      </c>
      <c r="H315" s="65">
        <v>13773</v>
      </c>
      <c r="I315" s="65">
        <v>12962.27</v>
      </c>
      <c r="J315" s="80">
        <f t="shared" si="29"/>
        <v>94.11362811297467</v>
      </c>
      <c r="K315" s="79">
        <f t="shared" si="31"/>
        <v>111.99985829660422</v>
      </c>
    </row>
    <row r="316" spans="1:11" ht="21.75" customHeight="1">
      <c r="A316" s="110"/>
      <c r="B316" s="106"/>
      <c r="C316" s="25">
        <v>4010</v>
      </c>
      <c r="D316" s="13" t="s">
        <v>71</v>
      </c>
      <c r="E316" s="65">
        <v>193598.16</v>
      </c>
      <c r="F316" s="80">
        <v>100</v>
      </c>
      <c r="G316" s="65">
        <v>215648</v>
      </c>
      <c r="H316" s="65">
        <v>220000</v>
      </c>
      <c r="I316" s="65">
        <v>219928.63</v>
      </c>
      <c r="J316" s="80">
        <f t="shared" si="29"/>
        <v>99.96755909090909</v>
      </c>
      <c r="K316" s="79">
        <f t="shared" si="31"/>
        <v>113.60057864186312</v>
      </c>
    </row>
    <row r="317" spans="1:11" ht="22.5" customHeight="1">
      <c r="A317" s="110"/>
      <c r="B317" s="106"/>
      <c r="C317" s="25">
        <v>4040</v>
      </c>
      <c r="D317" s="13" t="s">
        <v>115</v>
      </c>
      <c r="E317" s="65">
        <v>13069.38</v>
      </c>
      <c r="F317" s="80">
        <v>100</v>
      </c>
      <c r="G317" s="65">
        <v>15980</v>
      </c>
      <c r="H317" s="65">
        <v>16002</v>
      </c>
      <c r="I317" s="65">
        <v>16001.83</v>
      </c>
      <c r="J317" s="80">
        <f t="shared" si="29"/>
        <v>99.9989376327959</v>
      </c>
      <c r="K317" s="79">
        <f t="shared" si="31"/>
        <v>122.43756015970153</v>
      </c>
    </row>
    <row r="318" spans="1:11" ht="21.75" customHeight="1">
      <c r="A318" s="110"/>
      <c r="B318" s="106"/>
      <c r="C318" s="25">
        <v>4110</v>
      </c>
      <c r="D318" s="13" t="s">
        <v>116</v>
      </c>
      <c r="E318" s="65">
        <v>34517.23</v>
      </c>
      <c r="F318" s="80">
        <v>100</v>
      </c>
      <c r="G318" s="65">
        <v>37185</v>
      </c>
      <c r="H318" s="65">
        <v>39036</v>
      </c>
      <c r="I318" s="65">
        <v>39035.32</v>
      </c>
      <c r="J318" s="80">
        <f t="shared" si="29"/>
        <v>99.99825801823957</v>
      </c>
      <c r="K318" s="79">
        <f t="shared" si="31"/>
        <v>113.08937594355051</v>
      </c>
    </row>
    <row r="319" spans="1:11" ht="11.25">
      <c r="A319" s="110"/>
      <c r="B319" s="106"/>
      <c r="C319" s="25">
        <v>4120</v>
      </c>
      <c r="D319" s="13" t="s">
        <v>48</v>
      </c>
      <c r="E319" s="65">
        <v>5117.58</v>
      </c>
      <c r="F319" s="80">
        <v>100</v>
      </c>
      <c r="G319" s="65">
        <v>6004</v>
      </c>
      <c r="H319" s="65">
        <v>5100</v>
      </c>
      <c r="I319" s="65">
        <v>5089.11</v>
      </c>
      <c r="J319" s="79">
        <f t="shared" si="29"/>
        <v>99.78647058823529</v>
      </c>
      <c r="K319" s="79">
        <f t="shared" si="31"/>
        <v>99.44368236549306</v>
      </c>
    </row>
    <row r="320" spans="1:11" ht="9" customHeight="1">
      <c r="A320" s="110"/>
      <c r="B320" s="106"/>
      <c r="C320" s="25">
        <v>4170</v>
      </c>
      <c r="D320" s="13" t="s">
        <v>32</v>
      </c>
      <c r="E320" s="66">
        <v>305</v>
      </c>
      <c r="F320" s="80">
        <v>100</v>
      </c>
      <c r="G320" s="65">
        <v>800</v>
      </c>
      <c r="H320" s="66">
        <v>764</v>
      </c>
      <c r="I320" s="66">
        <v>701</v>
      </c>
      <c r="J320" s="79">
        <f t="shared" si="29"/>
        <v>91.75392670157068</v>
      </c>
      <c r="K320" s="79">
        <f t="shared" si="31"/>
        <v>229.83606557377047</v>
      </c>
    </row>
    <row r="321" spans="1:11" ht="10.5" customHeight="1">
      <c r="A321" s="110"/>
      <c r="B321" s="106"/>
      <c r="C321" s="25">
        <v>4210</v>
      </c>
      <c r="D321" s="13" t="s">
        <v>14</v>
      </c>
      <c r="E321" s="65">
        <v>14719.93</v>
      </c>
      <c r="F321" s="80">
        <v>97</v>
      </c>
      <c r="G321" s="65">
        <v>25000</v>
      </c>
      <c r="H321" s="65">
        <v>17981.54</v>
      </c>
      <c r="I321" s="65">
        <v>17573.28</v>
      </c>
      <c r="J321" s="80">
        <f t="shared" si="29"/>
        <v>97.7295604269712</v>
      </c>
      <c r="K321" s="79">
        <f t="shared" si="31"/>
        <v>119.38426337625245</v>
      </c>
    </row>
    <row r="322" spans="1:11" ht="9.75" customHeight="1">
      <c r="A322" s="110"/>
      <c r="B322" s="106"/>
      <c r="C322" s="25">
        <v>4217</v>
      </c>
      <c r="D322" s="13" t="s">
        <v>14</v>
      </c>
      <c r="E322" s="65"/>
      <c r="F322" s="80"/>
      <c r="G322" s="65"/>
      <c r="H322" s="65">
        <v>11.43</v>
      </c>
      <c r="I322" s="65">
        <v>11.53</v>
      </c>
      <c r="J322" s="80">
        <f t="shared" si="29"/>
        <v>100.87489063867017</v>
      </c>
      <c r="K322" s="79"/>
    </row>
    <row r="323" spans="1:11" ht="14.25" customHeight="1">
      <c r="A323" s="110"/>
      <c r="B323" s="106"/>
      <c r="C323" s="25">
        <v>4218</v>
      </c>
      <c r="D323" s="13" t="s">
        <v>14</v>
      </c>
      <c r="E323" s="65"/>
      <c r="F323" s="80"/>
      <c r="G323" s="65">
        <v>1223.26</v>
      </c>
      <c r="H323" s="65"/>
      <c r="I323" s="65"/>
      <c r="J323" s="80"/>
      <c r="K323" s="79"/>
    </row>
    <row r="324" spans="1:11" ht="12.75" customHeight="1">
      <c r="A324" s="110"/>
      <c r="B324" s="106"/>
      <c r="C324" s="25">
        <v>4219</v>
      </c>
      <c r="D324" s="13" t="s">
        <v>14</v>
      </c>
      <c r="E324" s="65"/>
      <c r="F324" s="80"/>
      <c r="G324" s="65">
        <v>452.44</v>
      </c>
      <c r="H324" s="65">
        <v>4.27</v>
      </c>
      <c r="I324" s="65">
        <v>4.27</v>
      </c>
      <c r="J324" s="80">
        <f t="shared" si="29"/>
        <v>100</v>
      </c>
      <c r="K324" s="79"/>
    </row>
    <row r="325" spans="1:11" ht="33.75">
      <c r="A325" s="110"/>
      <c r="B325" s="106"/>
      <c r="C325" s="25">
        <v>4240</v>
      </c>
      <c r="D325" s="13" t="s">
        <v>118</v>
      </c>
      <c r="E325" s="65">
        <v>1569.14</v>
      </c>
      <c r="F325" s="80">
        <v>100</v>
      </c>
      <c r="G325" s="65">
        <v>2000</v>
      </c>
      <c r="H325" s="65">
        <v>200</v>
      </c>
      <c r="I325" s="65">
        <v>168</v>
      </c>
      <c r="J325" s="79">
        <f t="shared" si="29"/>
        <v>84</v>
      </c>
      <c r="K325" s="79">
        <f t="shared" si="31"/>
        <v>10.70650165058567</v>
      </c>
    </row>
    <row r="326" spans="1:11" ht="33.75">
      <c r="A326" s="110"/>
      <c r="B326" s="106"/>
      <c r="C326" s="25">
        <v>4247</v>
      </c>
      <c r="D326" s="13" t="s">
        <v>118</v>
      </c>
      <c r="E326" s="65"/>
      <c r="F326" s="80"/>
      <c r="G326" s="65"/>
      <c r="H326" s="65">
        <v>21602.77</v>
      </c>
      <c r="I326" s="65">
        <v>21602.77</v>
      </c>
      <c r="J326" s="79">
        <f t="shared" si="29"/>
        <v>100</v>
      </c>
      <c r="K326" s="79"/>
    </row>
    <row r="327" spans="1:11" ht="33.75">
      <c r="A327" s="110"/>
      <c r="B327" s="106"/>
      <c r="C327" s="25">
        <v>4248</v>
      </c>
      <c r="D327" s="13" t="s">
        <v>118</v>
      </c>
      <c r="E327" s="65"/>
      <c r="F327" s="80"/>
      <c r="G327" s="65">
        <v>22513.19</v>
      </c>
      <c r="H327" s="65"/>
      <c r="I327" s="65"/>
      <c r="J327" s="79"/>
      <c r="K327" s="79"/>
    </row>
    <row r="328" spans="1:11" ht="33.75">
      <c r="A328" s="110"/>
      <c r="B328" s="106"/>
      <c r="C328" s="25">
        <v>4249</v>
      </c>
      <c r="D328" s="13" t="s">
        <v>118</v>
      </c>
      <c r="E328" s="65"/>
      <c r="F328" s="80"/>
      <c r="G328" s="65">
        <v>6326.8</v>
      </c>
      <c r="H328" s="65">
        <v>7990.07</v>
      </c>
      <c r="I328" s="65">
        <v>7990.07</v>
      </c>
      <c r="J328" s="79">
        <f t="shared" si="29"/>
        <v>100</v>
      </c>
      <c r="K328" s="79"/>
    </row>
    <row r="329" spans="1:11" ht="11.25">
      <c r="A329" s="110"/>
      <c r="B329" s="106"/>
      <c r="C329" s="25">
        <v>4260</v>
      </c>
      <c r="D329" s="13" t="s">
        <v>15</v>
      </c>
      <c r="E329" s="65">
        <v>4223.84</v>
      </c>
      <c r="F329" s="80">
        <v>98</v>
      </c>
      <c r="G329" s="65">
        <v>4450</v>
      </c>
      <c r="H329" s="65">
        <v>5000</v>
      </c>
      <c r="I329" s="65">
        <v>4733.07</v>
      </c>
      <c r="J329" s="79">
        <f t="shared" si="29"/>
        <v>94.6614</v>
      </c>
      <c r="K329" s="79">
        <f t="shared" si="31"/>
        <v>112.05609113981589</v>
      </c>
    </row>
    <row r="330" spans="1:11" ht="15.75" customHeight="1">
      <c r="A330" s="110"/>
      <c r="B330" s="106"/>
      <c r="C330" s="25">
        <v>4270</v>
      </c>
      <c r="D330" s="13" t="s">
        <v>17</v>
      </c>
      <c r="E330" s="65">
        <v>11200</v>
      </c>
      <c r="F330" s="80">
        <v>100</v>
      </c>
      <c r="G330" s="65">
        <v>5500</v>
      </c>
      <c r="H330" s="65">
        <v>2500</v>
      </c>
      <c r="I330" s="65">
        <v>2177.68</v>
      </c>
      <c r="J330" s="79">
        <f t="shared" si="29"/>
        <v>87.10719999999999</v>
      </c>
      <c r="K330" s="79">
        <f t="shared" si="31"/>
        <v>19.443571428571428</v>
      </c>
    </row>
    <row r="331" spans="1:11" ht="12" customHeight="1">
      <c r="A331" s="110"/>
      <c r="B331" s="106"/>
      <c r="C331" s="25">
        <v>4280</v>
      </c>
      <c r="D331" s="13" t="s">
        <v>83</v>
      </c>
      <c r="E331" s="65">
        <v>515</v>
      </c>
      <c r="F331" s="80">
        <v>100</v>
      </c>
      <c r="G331" s="65">
        <v>550</v>
      </c>
      <c r="H331" s="65">
        <v>550</v>
      </c>
      <c r="I331" s="65">
        <v>510</v>
      </c>
      <c r="J331" s="79">
        <f t="shared" si="29"/>
        <v>92.72727272727272</v>
      </c>
      <c r="K331" s="79">
        <f t="shared" si="31"/>
        <v>99.02912621359224</v>
      </c>
    </row>
    <row r="332" spans="1:11" ht="10.5" customHeight="1">
      <c r="A332" s="110"/>
      <c r="B332" s="106"/>
      <c r="C332" s="25">
        <v>4300</v>
      </c>
      <c r="D332" s="13" t="s">
        <v>19</v>
      </c>
      <c r="E332" s="65">
        <v>14845.68</v>
      </c>
      <c r="F332" s="80">
        <v>100</v>
      </c>
      <c r="G332" s="65">
        <v>9000</v>
      </c>
      <c r="H332" s="65">
        <v>10827</v>
      </c>
      <c r="I332" s="65">
        <v>10826.1</v>
      </c>
      <c r="J332" s="80">
        <f t="shared" si="29"/>
        <v>99.99168744804655</v>
      </c>
      <c r="K332" s="79">
        <f t="shared" si="31"/>
        <v>72.92424462874048</v>
      </c>
    </row>
    <row r="333" spans="1:11" ht="10.5" customHeight="1">
      <c r="A333" s="110"/>
      <c r="B333" s="106"/>
      <c r="C333" s="25">
        <v>4308</v>
      </c>
      <c r="D333" s="13" t="s">
        <v>19</v>
      </c>
      <c r="E333" s="65"/>
      <c r="F333" s="80"/>
      <c r="G333" s="65">
        <v>1460</v>
      </c>
      <c r="H333" s="65"/>
      <c r="I333" s="65"/>
      <c r="J333" s="80"/>
      <c r="K333" s="79"/>
    </row>
    <row r="334" spans="1:11" ht="10.5" customHeight="1">
      <c r="A334" s="110"/>
      <c r="B334" s="106"/>
      <c r="C334" s="25">
        <v>4309</v>
      </c>
      <c r="D334" s="13" t="s">
        <v>19</v>
      </c>
      <c r="E334" s="65">
        <v>2000</v>
      </c>
      <c r="F334" s="80">
        <v>100</v>
      </c>
      <c r="G334" s="65">
        <v>840</v>
      </c>
      <c r="H334" s="65">
        <v>806.46</v>
      </c>
      <c r="I334" s="65">
        <v>806.46</v>
      </c>
      <c r="J334" s="80">
        <f t="shared" si="29"/>
        <v>100</v>
      </c>
      <c r="K334" s="79">
        <f t="shared" si="31"/>
        <v>40.323</v>
      </c>
    </row>
    <row r="335" spans="1:11" ht="10.5" customHeight="1">
      <c r="A335" s="110"/>
      <c r="B335" s="106"/>
      <c r="C335" s="25">
        <v>4330</v>
      </c>
      <c r="D335" s="13" t="s">
        <v>275</v>
      </c>
      <c r="E335" s="65"/>
      <c r="F335" s="80"/>
      <c r="G335" s="65"/>
      <c r="H335" s="65">
        <v>1315</v>
      </c>
      <c r="I335" s="65">
        <v>328.53</v>
      </c>
      <c r="J335" s="80">
        <f t="shared" si="29"/>
        <v>24.983269961977182</v>
      </c>
      <c r="K335" s="79"/>
    </row>
    <row r="336" spans="1:11" ht="9" customHeight="1">
      <c r="A336" s="110"/>
      <c r="B336" s="106"/>
      <c r="C336" s="25">
        <v>4350</v>
      </c>
      <c r="D336" s="13" t="s">
        <v>85</v>
      </c>
      <c r="E336" s="65">
        <v>429</v>
      </c>
      <c r="F336" s="80">
        <v>91</v>
      </c>
      <c r="G336" s="65">
        <v>468</v>
      </c>
      <c r="H336" s="65">
        <v>468</v>
      </c>
      <c r="I336" s="65">
        <v>468</v>
      </c>
      <c r="J336" s="79">
        <f t="shared" si="29"/>
        <v>100</v>
      </c>
      <c r="K336" s="79">
        <f t="shared" si="31"/>
        <v>109.09090909090908</v>
      </c>
    </row>
    <row r="337" spans="1:11" ht="31.5" customHeight="1">
      <c r="A337" s="110"/>
      <c r="B337" s="106"/>
      <c r="C337" s="25">
        <v>4370</v>
      </c>
      <c r="D337" s="13" t="s">
        <v>184</v>
      </c>
      <c r="E337" s="65">
        <v>747.19</v>
      </c>
      <c r="F337" s="80">
        <v>93</v>
      </c>
      <c r="G337" s="65">
        <v>800</v>
      </c>
      <c r="H337" s="65">
        <v>800</v>
      </c>
      <c r="I337" s="65">
        <v>579.57</v>
      </c>
      <c r="J337" s="79">
        <f t="shared" si="29"/>
        <v>72.44625</v>
      </c>
      <c r="K337" s="79">
        <f t="shared" si="31"/>
        <v>77.56661625557088</v>
      </c>
    </row>
    <row r="338" spans="1:11" ht="11.25">
      <c r="A338" s="110"/>
      <c r="B338" s="106"/>
      <c r="C338" s="25">
        <v>4410</v>
      </c>
      <c r="D338" s="13" t="s">
        <v>119</v>
      </c>
      <c r="E338" s="65"/>
      <c r="F338" s="80"/>
      <c r="G338" s="65">
        <v>200</v>
      </c>
      <c r="H338" s="65">
        <v>50</v>
      </c>
      <c r="I338" s="65"/>
      <c r="J338" s="79">
        <f t="shared" si="29"/>
        <v>0</v>
      </c>
      <c r="K338" s="79"/>
    </row>
    <row r="339" spans="1:11" ht="11.25" customHeight="1">
      <c r="A339" s="110"/>
      <c r="B339" s="106"/>
      <c r="C339" s="25">
        <v>4430</v>
      </c>
      <c r="D339" s="13" t="s">
        <v>35</v>
      </c>
      <c r="E339" s="65">
        <v>144</v>
      </c>
      <c r="F339" s="80">
        <v>86.7</v>
      </c>
      <c r="G339" s="65">
        <v>200</v>
      </c>
      <c r="H339" s="65">
        <v>200</v>
      </c>
      <c r="I339" s="65">
        <v>187</v>
      </c>
      <c r="J339" s="79">
        <f t="shared" si="29"/>
        <v>93.5</v>
      </c>
      <c r="K339" s="79">
        <f t="shared" si="31"/>
        <v>129.86111111111111</v>
      </c>
    </row>
    <row r="340" spans="1:11" ht="11.25">
      <c r="A340" s="110"/>
      <c r="B340" s="106"/>
      <c r="C340" s="25">
        <v>4440</v>
      </c>
      <c r="D340" s="13" t="s">
        <v>120</v>
      </c>
      <c r="E340" s="65">
        <v>13600.84</v>
      </c>
      <c r="F340" s="80">
        <v>100</v>
      </c>
      <c r="G340" s="65">
        <v>13900</v>
      </c>
      <c r="H340" s="65">
        <v>15048</v>
      </c>
      <c r="I340" s="65">
        <v>15047.6</v>
      </c>
      <c r="J340" s="80">
        <f t="shared" si="29"/>
        <v>99.9973418394471</v>
      </c>
      <c r="K340" s="79">
        <f t="shared" si="31"/>
        <v>110.63728416774259</v>
      </c>
    </row>
    <row r="341" spans="1:11" ht="11.25" customHeight="1">
      <c r="A341" s="110"/>
      <c r="B341" s="106"/>
      <c r="C341" s="25">
        <v>4700</v>
      </c>
      <c r="D341" s="13" t="s">
        <v>179</v>
      </c>
      <c r="E341" s="65">
        <v>50</v>
      </c>
      <c r="F341" s="80">
        <v>100</v>
      </c>
      <c r="G341" s="65">
        <v>100</v>
      </c>
      <c r="H341" s="65">
        <v>200</v>
      </c>
      <c r="I341" s="65">
        <v>200</v>
      </c>
      <c r="J341" s="80">
        <f t="shared" si="29"/>
        <v>100</v>
      </c>
      <c r="K341" s="79">
        <f t="shared" si="31"/>
        <v>400</v>
      </c>
    </row>
    <row r="342" spans="1:11" ht="32.25" customHeight="1">
      <c r="A342" s="110"/>
      <c r="B342" s="106"/>
      <c r="C342" s="25">
        <v>4740</v>
      </c>
      <c r="D342" s="13" t="s">
        <v>180</v>
      </c>
      <c r="E342" s="65"/>
      <c r="F342" s="80"/>
      <c r="G342" s="65">
        <v>200</v>
      </c>
      <c r="H342" s="65">
        <v>200</v>
      </c>
      <c r="I342" s="65">
        <v>141.67</v>
      </c>
      <c r="J342" s="79">
        <f t="shared" si="29"/>
        <v>70.835</v>
      </c>
      <c r="K342" s="79"/>
    </row>
    <row r="343" spans="1:11" ht="21.75" customHeight="1">
      <c r="A343" s="110"/>
      <c r="B343" s="106"/>
      <c r="C343" s="25">
        <v>4750</v>
      </c>
      <c r="D343" s="13" t="s">
        <v>292</v>
      </c>
      <c r="E343" s="65">
        <v>40</v>
      </c>
      <c r="F343" s="80">
        <v>100</v>
      </c>
      <c r="G343" s="65">
        <v>200</v>
      </c>
      <c r="H343" s="65">
        <v>200</v>
      </c>
      <c r="I343" s="65">
        <v>88</v>
      </c>
      <c r="J343" s="79">
        <f t="shared" si="29"/>
        <v>44</v>
      </c>
      <c r="K343" s="79">
        <f t="shared" si="31"/>
        <v>220.00000000000003</v>
      </c>
    </row>
    <row r="344" spans="1:11" ht="21.75" customHeight="1">
      <c r="A344" s="110"/>
      <c r="B344" s="111"/>
      <c r="C344" s="25">
        <v>6050</v>
      </c>
      <c r="D344" s="13" t="s">
        <v>250</v>
      </c>
      <c r="E344" s="65">
        <v>25074.22</v>
      </c>
      <c r="F344" s="80">
        <v>100</v>
      </c>
      <c r="G344" s="65">
        <v>40000</v>
      </c>
      <c r="H344" s="65">
        <v>1000</v>
      </c>
      <c r="I344" s="65"/>
      <c r="J344" s="79">
        <f t="shared" si="29"/>
        <v>0</v>
      </c>
      <c r="K344" s="79">
        <f t="shared" si="31"/>
        <v>0</v>
      </c>
    </row>
    <row r="345" spans="1:11" ht="15" customHeight="1">
      <c r="A345" s="110"/>
      <c r="B345" s="104">
        <v>80105</v>
      </c>
      <c r="C345" s="35"/>
      <c r="D345" s="2" t="s">
        <v>255</v>
      </c>
      <c r="E345" s="72">
        <f>E346</f>
        <v>13461</v>
      </c>
      <c r="F345" s="76">
        <v>100</v>
      </c>
      <c r="G345" s="72">
        <f>G346</f>
        <v>10000</v>
      </c>
      <c r="H345" s="72">
        <f>H346</f>
        <v>671</v>
      </c>
      <c r="I345" s="72">
        <f>I346</f>
        <v>0</v>
      </c>
      <c r="J345" s="78">
        <f t="shared" si="29"/>
        <v>0</v>
      </c>
      <c r="K345" s="78"/>
    </row>
    <row r="346" spans="1:11" ht="11.25" customHeight="1">
      <c r="A346" s="110"/>
      <c r="B346" s="108"/>
      <c r="C346" s="25">
        <v>4300</v>
      </c>
      <c r="D346" s="13" t="s">
        <v>19</v>
      </c>
      <c r="E346" s="65">
        <v>13461</v>
      </c>
      <c r="F346" s="80">
        <v>100</v>
      </c>
      <c r="G346" s="65">
        <v>10000</v>
      </c>
      <c r="H346" s="65">
        <v>671</v>
      </c>
      <c r="I346" s="65"/>
      <c r="J346" s="79">
        <f t="shared" si="29"/>
        <v>0</v>
      </c>
      <c r="K346" s="79"/>
    </row>
    <row r="347" spans="1:11" ht="11.25">
      <c r="A347" s="110"/>
      <c r="B347" s="104">
        <v>80110</v>
      </c>
      <c r="C347" s="35"/>
      <c r="D347" s="2" t="s">
        <v>124</v>
      </c>
      <c r="E347" s="72">
        <f>SUM(E348:E385)</f>
        <v>1982934.7000000002</v>
      </c>
      <c r="F347" s="80">
        <v>100</v>
      </c>
      <c r="G347" s="72">
        <f>SUM(G348:G385)</f>
        <v>2230038.73</v>
      </c>
      <c r="H347" s="72">
        <f>SUM(H348:H385)</f>
        <v>2257228.7700000005</v>
      </c>
      <c r="I347" s="72">
        <f>SUM(I348:I385)</f>
        <v>2221329.380000001</v>
      </c>
      <c r="J347" s="78">
        <f t="shared" si="29"/>
        <v>98.40958123176856</v>
      </c>
      <c r="K347" s="78">
        <f aca="true" t="shared" si="32" ref="K347:K387">(I347/E347)*100</f>
        <v>112.02231621646443</v>
      </c>
    </row>
    <row r="348" spans="1:11" ht="21" customHeight="1">
      <c r="A348" s="110"/>
      <c r="B348" s="106"/>
      <c r="C348" s="25">
        <v>3020</v>
      </c>
      <c r="D348" s="13" t="s">
        <v>112</v>
      </c>
      <c r="E348" s="65">
        <v>93744.38</v>
      </c>
      <c r="F348" s="80">
        <v>99</v>
      </c>
      <c r="G348" s="65">
        <v>94848</v>
      </c>
      <c r="H348" s="65">
        <v>105000</v>
      </c>
      <c r="I348" s="65">
        <v>104992.22</v>
      </c>
      <c r="J348" s="80">
        <f t="shared" si="29"/>
        <v>99.99259047619049</v>
      </c>
      <c r="K348" s="79">
        <f t="shared" si="32"/>
        <v>111.9984152650004</v>
      </c>
    </row>
    <row r="349" spans="1:11" ht="20.25" customHeight="1">
      <c r="A349" s="110"/>
      <c r="B349" s="106"/>
      <c r="C349" s="25">
        <v>4010</v>
      </c>
      <c r="D349" s="13" t="s">
        <v>71</v>
      </c>
      <c r="E349" s="65">
        <v>1246885.56</v>
      </c>
      <c r="F349" s="80">
        <v>100</v>
      </c>
      <c r="G349" s="65">
        <v>1347104</v>
      </c>
      <c r="H349" s="65">
        <v>1337390</v>
      </c>
      <c r="I349" s="65">
        <v>1336552.07</v>
      </c>
      <c r="J349" s="80">
        <f t="shared" si="29"/>
        <v>99.93734587517478</v>
      </c>
      <c r="K349" s="79">
        <f t="shared" si="32"/>
        <v>107.19123814377963</v>
      </c>
    </row>
    <row r="350" spans="1:11" ht="23.25" customHeight="1">
      <c r="A350" s="110"/>
      <c r="B350" s="106"/>
      <c r="C350" s="25">
        <v>4040</v>
      </c>
      <c r="D350" s="13" t="s">
        <v>115</v>
      </c>
      <c r="E350" s="65">
        <v>96648.85</v>
      </c>
      <c r="F350" s="80">
        <v>100</v>
      </c>
      <c r="G350" s="65">
        <v>101780</v>
      </c>
      <c r="H350" s="65">
        <v>103737</v>
      </c>
      <c r="I350" s="65">
        <v>103736.86</v>
      </c>
      <c r="J350" s="80">
        <f t="shared" si="29"/>
        <v>99.99986504333073</v>
      </c>
      <c r="K350" s="79">
        <f t="shared" si="32"/>
        <v>107.3337758286829</v>
      </c>
    </row>
    <row r="351" spans="1:11" ht="19.5" customHeight="1">
      <c r="A351" s="110"/>
      <c r="B351" s="106"/>
      <c r="C351" s="25">
        <v>4110</v>
      </c>
      <c r="D351" s="13" t="s">
        <v>116</v>
      </c>
      <c r="E351" s="65">
        <v>213274.28</v>
      </c>
      <c r="F351" s="80">
        <v>100</v>
      </c>
      <c r="G351" s="65">
        <v>230948</v>
      </c>
      <c r="H351" s="65">
        <v>228372</v>
      </c>
      <c r="I351" s="65">
        <v>226459.18</v>
      </c>
      <c r="J351" s="79">
        <f t="shared" si="29"/>
        <v>99.16241045312034</v>
      </c>
      <c r="K351" s="79">
        <f t="shared" si="32"/>
        <v>106.18213316673722</v>
      </c>
    </row>
    <row r="352" spans="1:11" ht="11.25">
      <c r="A352" s="110"/>
      <c r="B352" s="106"/>
      <c r="C352" s="25">
        <v>4120</v>
      </c>
      <c r="D352" s="13" t="s">
        <v>48</v>
      </c>
      <c r="E352" s="65">
        <v>33649.25</v>
      </c>
      <c r="F352" s="80">
        <v>100</v>
      </c>
      <c r="G352" s="65">
        <v>37248</v>
      </c>
      <c r="H352" s="65">
        <v>37370</v>
      </c>
      <c r="I352" s="65">
        <v>34014.83</v>
      </c>
      <c r="J352" s="80">
        <f t="shared" si="29"/>
        <v>91.02175541878512</v>
      </c>
      <c r="K352" s="79">
        <f t="shared" si="32"/>
        <v>101.08644323424743</v>
      </c>
    </row>
    <row r="353" spans="1:11" ht="14.25" customHeight="1">
      <c r="A353" s="110"/>
      <c r="B353" s="106"/>
      <c r="C353" s="25">
        <v>4170</v>
      </c>
      <c r="D353" s="13" t="s">
        <v>32</v>
      </c>
      <c r="E353" s="65">
        <v>4711.4</v>
      </c>
      <c r="F353" s="80">
        <v>96</v>
      </c>
      <c r="G353" s="65">
        <v>3000</v>
      </c>
      <c r="H353" s="65">
        <v>11473</v>
      </c>
      <c r="I353" s="65">
        <v>11472.37</v>
      </c>
      <c r="J353" s="79">
        <f t="shared" si="29"/>
        <v>99.99450884685784</v>
      </c>
      <c r="K353" s="79">
        <f t="shared" si="32"/>
        <v>243.50235598760457</v>
      </c>
    </row>
    <row r="354" spans="1:11" ht="13.5" customHeight="1">
      <c r="A354" s="110"/>
      <c r="B354" s="106"/>
      <c r="C354" s="25">
        <v>4178</v>
      </c>
      <c r="D354" s="13" t="s">
        <v>32</v>
      </c>
      <c r="E354" s="65"/>
      <c r="F354" s="80"/>
      <c r="G354" s="65">
        <v>4000</v>
      </c>
      <c r="H354" s="65">
        <v>1000</v>
      </c>
      <c r="I354" s="65"/>
      <c r="J354" s="79">
        <f t="shared" si="29"/>
        <v>0</v>
      </c>
      <c r="K354" s="79"/>
    </row>
    <row r="355" spans="1:11" ht="12.75" customHeight="1">
      <c r="A355" s="110"/>
      <c r="B355" s="106"/>
      <c r="C355" s="25">
        <v>4210</v>
      </c>
      <c r="D355" s="13" t="s">
        <v>14</v>
      </c>
      <c r="E355" s="65">
        <v>78914.96</v>
      </c>
      <c r="F355" s="80">
        <v>99</v>
      </c>
      <c r="G355" s="65">
        <v>88000</v>
      </c>
      <c r="H355" s="65">
        <v>70117.35</v>
      </c>
      <c r="I355" s="65">
        <v>70117</v>
      </c>
      <c r="J355" s="79">
        <f t="shared" si="29"/>
        <v>99.99950083681142</v>
      </c>
      <c r="K355" s="79">
        <f t="shared" si="32"/>
        <v>88.85134073438039</v>
      </c>
    </row>
    <row r="356" spans="1:11" ht="10.5" customHeight="1">
      <c r="A356" s="110"/>
      <c r="B356" s="106"/>
      <c r="C356" s="25">
        <v>4217</v>
      </c>
      <c r="D356" s="13" t="s">
        <v>14</v>
      </c>
      <c r="E356" s="65"/>
      <c r="F356" s="80"/>
      <c r="G356" s="65"/>
      <c r="H356" s="65">
        <v>10082.3</v>
      </c>
      <c r="I356" s="65">
        <v>10081.96</v>
      </c>
      <c r="J356" s="79">
        <f t="shared" si="29"/>
        <v>99.99662775358797</v>
      </c>
      <c r="K356" s="79"/>
    </row>
    <row r="357" spans="1:11" ht="9.75" customHeight="1">
      <c r="A357" s="110"/>
      <c r="B357" s="106"/>
      <c r="C357" s="25">
        <v>4218</v>
      </c>
      <c r="D357" s="13" t="s">
        <v>14</v>
      </c>
      <c r="E357" s="65">
        <v>1600.41</v>
      </c>
      <c r="F357" s="80">
        <v>11</v>
      </c>
      <c r="G357" s="65">
        <v>6446.66</v>
      </c>
      <c r="H357" s="65"/>
      <c r="I357" s="65"/>
      <c r="J357" s="79"/>
      <c r="K357" s="79">
        <f t="shared" si="32"/>
        <v>0</v>
      </c>
    </row>
    <row r="358" spans="1:11" ht="15" customHeight="1">
      <c r="A358" s="110"/>
      <c r="B358" s="106"/>
      <c r="C358" s="25">
        <v>4219</v>
      </c>
      <c r="D358" s="13" t="s">
        <v>14</v>
      </c>
      <c r="E358" s="65"/>
      <c r="F358" s="80"/>
      <c r="G358" s="65">
        <v>535.07</v>
      </c>
      <c r="H358" s="65">
        <v>21.55</v>
      </c>
      <c r="I358" s="65">
        <v>21.55</v>
      </c>
      <c r="J358" s="79">
        <f aca="true" t="shared" si="33" ref="J358:J460">(I358/H358)*100</f>
        <v>100</v>
      </c>
      <c r="K358" s="79"/>
    </row>
    <row r="359" spans="1:11" ht="33.75">
      <c r="A359" s="110"/>
      <c r="B359" s="106"/>
      <c r="C359" s="25">
        <v>4240</v>
      </c>
      <c r="D359" s="13" t="s">
        <v>118</v>
      </c>
      <c r="E359" s="65">
        <v>606.3</v>
      </c>
      <c r="F359" s="80">
        <v>40</v>
      </c>
      <c r="G359" s="65">
        <v>6000</v>
      </c>
      <c r="H359" s="65">
        <v>595</v>
      </c>
      <c r="I359" s="65">
        <v>594.4</v>
      </c>
      <c r="J359" s="79">
        <f t="shared" si="33"/>
        <v>99.89915966386555</v>
      </c>
      <c r="K359" s="79">
        <f t="shared" si="32"/>
        <v>98.03727527626587</v>
      </c>
    </row>
    <row r="360" spans="1:11" ht="22.5">
      <c r="A360" s="110"/>
      <c r="B360" s="106"/>
      <c r="C360" s="25">
        <v>4247</v>
      </c>
      <c r="D360" s="13" t="s">
        <v>293</v>
      </c>
      <c r="E360" s="65"/>
      <c r="F360" s="80"/>
      <c r="G360" s="65"/>
      <c r="H360" s="65">
        <v>112975.73</v>
      </c>
      <c r="I360" s="65">
        <v>112975.73</v>
      </c>
      <c r="J360" s="79">
        <f t="shared" si="33"/>
        <v>100</v>
      </c>
      <c r="K360" s="79"/>
    </row>
    <row r="361" spans="1:11" ht="22.5">
      <c r="A361" s="110"/>
      <c r="B361" s="106"/>
      <c r="C361" s="25">
        <v>4248</v>
      </c>
      <c r="D361" s="13" t="s">
        <v>293</v>
      </c>
      <c r="E361" s="65"/>
      <c r="F361" s="80"/>
      <c r="G361" s="65">
        <v>108805.77</v>
      </c>
      <c r="H361" s="65"/>
      <c r="I361" s="65"/>
      <c r="J361" s="79"/>
      <c r="K361" s="79"/>
    </row>
    <row r="362" spans="1:11" ht="22.5">
      <c r="A362" s="110"/>
      <c r="B362" s="106"/>
      <c r="C362" s="25">
        <v>4249</v>
      </c>
      <c r="D362" s="13" t="s">
        <v>293</v>
      </c>
      <c r="E362" s="65"/>
      <c r="F362" s="80"/>
      <c r="G362" s="65">
        <v>38243.23</v>
      </c>
      <c r="H362" s="65">
        <v>41785.55</v>
      </c>
      <c r="I362" s="65">
        <v>41785.55</v>
      </c>
      <c r="J362" s="79">
        <f t="shared" si="33"/>
        <v>100</v>
      </c>
      <c r="K362" s="79"/>
    </row>
    <row r="363" spans="1:11" ht="11.25">
      <c r="A363" s="110"/>
      <c r="B363" s="106"/>
      <c r="C363" s="25">
        <v>4260</v>
      </c>
      <c r="D363" s="13" t="s">
        <v>15</v>
      </c>
      <c r="E363" s="65">
        <v>26491.86</v>
      </c>
      <c r="F363" s="80">
        <v>99</v>
      </c>
      <c r="G363" s="65">
        <v>28200</v>
      </c>
      <c r="H363" s="65">
        <v>15001</v>
      </c>
      <c r="I363" s="65">
        <v>15000.8</v>
      </c>
      <c r="J363" s="79">
        <f t="shared" si="33"/>
        <v>99.99866675554962</v>
      </c>
      <c r="K363" s="79">
        <f t="shared" si="32"/>
        <v>56.62418569326577</v>
      </c>
    </row>
    <row r="364" spans="1:11" ht="11.25">
      <c r="A364" s="110"/>
      <c r="B364" s="106"/>
      <c r="C364" s="25">
        <v>4270</v>
      </c>
      <c r="D364" s="13" t="s">
        <v>17</v>
      </c>
      <c r="E364" s="65">
        <v>7841.84</v>
      </c>
      <c r="F364" s="80">
        <v>100</v>
      </c>
      <c r="G364" s="65">
        <v>3600</v>
      </c>
      <c r="H364" s="65">
        <v>2910</v>
      </c>
      <c r="I364" s="65">
        <v>2909.09</v>
      </c>
      <c r="J364" s="79">
        <f t="shared" si="33"/>
        <v>99.96872852233678</v>
      </c>
      <c r="K364" s="79">
        <f t="shared" si="32"/>
        <v>37.09703334931598</v>
      </c>
    </row>
    <row r="365" spans="1:11" ht="11.25">
      <c r="A365" s="110"/>
      <c r="B365" s="106"/>
      <c r="C365" s="25">
        <v>4280</v>
      </c>
      <c r="D365" s="13" t="s">
        <v>83</v>
      </c>
      <c r="E365" s="65">
        <v>80</v>
      </c>
      <c r="F365" s="80">
        <v>100</v>
      </c>
      <c r="G365" s="65">
        <v>2300</v>
      </c>
      <c r="H365" s="65">
        <v>3300</v>
      </c>
      <c r="I365" s="65">
        <v>3265.8</v>
      </c>
      <c r="J365" s="79">
        <f t="shared" si="33"/>
        <v>98.96363636363637</v>
      </c>
      <c r="K365" s="79">
        <f t="shared" si="32"/>
        <v>4082.2500000000005</v>
      </c>
    </row>
    <row r="366" spans="1:11" ht="10.5" customHeight="1">
      <c r="A366" s="110"/>
      <c r="B366" s="106"/>
      <c r="C366" s="25">
        <v>4300</v>
      </c>
      <c r="D366" s="13" t="s">
        <v>19</v>
      </c>
      <c r="E366" s="65">
        <v>12572.67</v>
      </c>
      <c r="F366" s="80">
        <v>98</v>
      </c>
      <c r="G366" s="65">
        <v>10500</v>
      </c>
      <c r="H366" s="65">
        <v>18025</v>
      </c>
      <c r="I366" s="65">
        <v>18024.87</v>
      </c>
      <c r="J366" s="79">
        <f t="shared" si="33"/>
        <v>99.99927877947295</v>
      </c>
      <c r="K366" s="79">
        <f t="shared" si="32"/>
        <v>143.3654903850972</v>
      </c>
    </row>
    <row r="367" spans="1:11" ht="10.5" customHeight="1">
      <c r="A367" s="110"/>
      <c r="B367" s="106"/>
      <c r="C367" s="25">
        <v>4307</v>
      </c>
      <c r="D367" s="13" t="s">
        <v>19</v>
      </c>
      <c r="E367" s="65"/>
      <c r="F367" s="80"/>
      <c r="G367" s="65"/>
      <c r="H367" s="65">
        <v>18042.29</v>
      </c>
      <c r="I367" s="65">
        <v>18041.96</v>
      </c>
      <c r="J367" s="79">
        <f t="shared" si="33"/>
        <v>99.99817096388539</v>
      </c>
      <c r="K367" s="79"/>
    </row>
    <row r="368" spans="1:11" ht="10.5" customHeight="1">
      <c r="A368" s="110"/>
      <c r="B368" s="106"/>
      <c r="C368" s="25">
        <v>4308</v>
      </c>
      <c r="D368" s="13" t="s">
        <v>19</v>
      </c>
      <c r="E368" s="65">
        <v>1526.59</v>
      </c>
      <c r="F368" s="80">
        <v>76</v>
      </c>
      <c r="G368" s="65">
        <v>4460</v>
      </c>
      <c r="H368" s="65"/>
      <c r="I368" s="65"/>
      <c r="J368" s="79"/>
      <c r="K368" s="79"/>
    </row>
    <row r="369" spans="1:11" ht="10.5" customHeight="1">
      <c r="A369" s="110"/>
      <c r="B369" s="106"/>
      <c r="C369" s="25">
        <v>4309</v>
      </c>
      <c r="D369" s="13" t="s">
        <v>19</v>
      </c>
      <c r="E369" s="65">
        <v>2000</v>
      </c>
      <c r="F369" s="80">
        <v>100</v>
      </c>
      <c r="G369" s="65">
        <v>840</v>
      </c>
      <c r="H369" s="65">
        <v>840</v>
      </c>
      <c r="I369" s="65">
        <v>840</v>
      </c>
      <c r="J369" s="79">
        <f t="shared" si="33"/>
        <v>100</v>
      </c>
      <c r="K369" s="79">
        <f t="shared" si="32"/>
        <v>42</v>
      </c>
    </row>
    <row r="370" spans="1:11" ht="22.5">
      <c r="A370" s="110"/>
      <c r="B370" s="106"/>
      <c r="C370" s="25">
        <v>4350</v>
      </c>
      <c r="D370" s="13" t="s">
        <v>85</v>
      </c>
      <c r="E370" s="65">
        <v>2015.85</v>
      </c>
      <c r="F370" s="80">
        <v>92</v>
      </c>
      <c r="G370" s="65">
        <v>2200</v>
      </c>
      <c r="H370" s="65">
        <v>1817</v>
      </c>
      <c r="I370" s="65">
        <v>1813.66</v>
      </c>
      <c r="J370" s="79">
        <f t="shared" si="33"/>
        <v>99.81618051733628</v>
      </c>
      <c r="K370" s="79">
        <f t="shared" si="32"/>
        <v>89.96998784631793</v>
      </c>
    </row>
    <row r="371" spans="1:11" ht="32.25" customHeight="1">
      <c r="A371" s="110"/>
      <c r="B371" s="106"/>
      <c r="C371" s="25">
        <v>4370</v>
      </c>
      <c r="D371" s="13" t="s">
        <v>184</v>
      </c>
      <c r="E371" s="65">
        <v>3689.61</v>
      </c>
      <c r="F371" s="80">
        <v>92</v>
      </c>
      <c r="G371" s="65">
        <v>3500</v>
      </c>
      <c r="H371" s="65">
        <v>2980</v>
      </c>
      <c r="I371" s="65">
        <v>2978.42</v>
      </c>
      <c r="J371" s="79">
        <f t="shared" si="33"/>
        <v>99.94697986577181</v>
      </c>
      <c r="K371" s="79">
        <f t="shared" si="32"/>
        <v>80.72452101983679</v>
      </c>
    </row>
    <row r="372" spans="1:11" ht="11.25">
      <c r="A372" s="110"/>
      <c r="B372" s="106"/>
      <c r="C372" s="25">
        <v>4410</v>
      </c>
      <c r="D372" s="13" t="s">
        <v>76</v>
      </c>
      <c r="E372" s="65">
        <v>2969.96</v>
      </c>
      <c r="F372" s="80">
        <v>96</v>
      </c>
      <c r="G372" s="65">
        <v>3500</v>
      </c>
      <c r="H372" s="65">
        <v>3657</v>
      </c>
      <c r="I372" s="65">
        <v>3656.81</v>
      </c>
      <c r="J372" s="79">
        <f t="shared" si="33"/>
        <v>99.99480448455019</v>
      </c>
      <c r="K372" s="79">
        <f t="shared" si="32"/>
        <v>123.12657409527401</v>
      </c>
    </row>
    <row r="373" spans="1:11" ht="11.25">
      <c r="A373" s="110"/>
      <c r="B373" s="106"/>
      <c r="C373" s="25">
        <v>4417</v>
      </c>
      <c r="D373" s="13" t="s">
        <v>76</v>
      </c>
      <c r="E373" s="65"/>
      <c r="F373" s="80"/>
      <c r="G373" s="65"/>
      <c r="H373" s="65">
        <v>161</v>
      </c>
      <c r="I373" s="65">
        <v>161</v>
      </c>
      <c r="J373" s="79">
        <f t="shared" si="33"/>
        <v>100</v>
      </c>
      <c r="K373" s="79"/>
    </row>
    <row r="374" spans="1:11" ht="11.25">
      <c r="A374" s="110"/>
      <c r="B374" s="106"/>
      <c r="C374" s="25">
        <v>4418</v>
      </c>
      <c r="D374" s="13" t="s">
        <v>76</v>
      </c>
      <c r="E374" s="65">
        <v>87.2</v>
      </c>
      <c r="F374" s="80">
        <v>44</v>
      </c>
      <c r="G374" s="65">
        <v>1000</v>
      </c>
      <c r="H374" s="65"/>
      <c r="I374" s="65"/>
      <c r="J374" s="79"/>
      <c r="K374" s="79">
        <f t="shared" si="32"/>
        <v>0</v>
      </c>
    </row>
    <row r="375" spans="1:11" ht="10.5" customHeight="1">
      <c r="A375" s="110"/>
      <c r="B375" s="106"/>
      <c r="C375" s="25">
        <v>4427</v>
      </c>
      <c r="D375" s="13" t="s">
        <v>77</v>
      </c>
      <c r="E375" s="65"/>
      <c r="F375" s="80"/>
      <c r="G375" s="65"/>
      <c r="H375" s="65">
        <v>12350</v>
      </c>
      <c r="I375" s="65">
        <v>12349.89</v>
      </c>
      <c r="J375" s="79">
        <f t="shared" si="33"/>
        <v>99.99910931174088</v>
      </c>
      <c r="K375" s="79"/>
    </row>
    <row r="376" spans="1:11" ht="12.75" customHeight="1">
      <c r="A376" s="110"/>
      <c r="B376" s="106"/>
      <c r="C376" s="25">
        <v>4428</v>
      </c>
      <c r="D376" s="13" t="s">
        <v>77</v>
      </c>
      <c r="E376" s="65">
        <v>12897.69</v>
      </c>
      <c r="F376" s="80">
        <v>100</v>
      </c>
      <c r="G376" s="65">
        <v>20000</v>
      </c>
      <c r="H376" s="65"/>
      <c r="I376" s="65"/>
      <c r="J376" s="79"/>
      <c r="K376" s="79">
        <f t="shared" si="32"/>
        <v>0</v>
      </c>
    </row>
    <row r="377" spans="1:11" ht="11.25" customHeight="1">
      <c r="A377" s="110"/>
      <c r="B377" s="106"/>
      <c r="C377" s="25">
        <v>4430</v>
      </c>
      <c r="D377" s="13" t="s">
        <v>35</v>
      </c>
      <c r="E377" s="65">
        <v>587</v>
      </c>
      <c r="F377" s="80">
        <v>77</v>
      </c>
      <c r="G377" s="65">
        <v>800</v>
      </c>
      <c r="H377" s="65">
        <v>509</v>
      </c>
      <c r="I377" s="65">
        <v>509</v>
      </c>
      <c r="J377" s="79">
        <f t="shared" si="33"/>
        <v>100</v>
      </c>
      <c r="K377" s="79">
        <f t="shared" si="32"/>
        <v>86.71209540034071</v>
      </c>
    </row>
    <row r="378" spans="1:11" ht="11.25" customHeight="1">
      <c r="A378" s="110"/>
      <c r="B378" s="106"/>
      <c r="C378" s="25">
        <v>4437</v>
      </c>
      <c r="D378" s="13" t="s">
        <v>35</v>
      </c>
      <c r="E378" s="65"/>
      <c r="F378" s="80"/>
      <c r="G378" s="65"/>
      <c r="H378" s="65">
        <v>476</v>
      </c>
      <c r="I378" s="65">
        <v>476</v>
      </c>
      <c r="J378" s="79">
        <f t="shared" si="33"/>
        <v>100</v>
      </c>
      <c r="K378" s="79"/>
    </row>
    <row r="379" spans="1:11" ht="11.25" customHeight="1">
      <c r="A379" s="110"/>
      <c r="B379" s="106"/>
      <c r="C379" s="25">
        <v>4438</v>
      </c>
      <c r="D379" s="13" t="s">
        <v>35</v>
      </c>
      <c r="E379" s="65">
        <v>180</v>
      </c>
      <c r="F379" s="80">
        <v>100</v>
      </c>
      <c r="G379" s="65">
        <v>1000</v>
      </c>
      <c r="H379" s="65"/>
      <c r="I379" s="65"/>
      <c r="J379" s="79"/>
      <c r="K379" s="79">
        <f t="shared" si="32"/>
        <v>0</v>
      </c>
    </row>
    <row r="380" spans="1:11" ht="11.25">
      <c r="A380" s="110"/>
      <c r="B380" s="106"/>
      <c r="C380" s="25">
        <v>4440</v>
      </c>
      <c r="D380" s="13" t="s">
        <v>120</v>
      </c>
      <c r="E380" s="65">
        <v>74343.71</v>
      </c>
      <c r="F380" s="80">
        <v>100</v>
      </c>
      <c r="G380" s="65">
        <v>76780</v>
      </c>
      <c r="H380" s="65">
        <v>83819</v>
      </c>
      <c r="I380" s="65">
        <v>83818.26</v>
      </c>
      <c r="J380" s="80">
        <f t="shared" si="33"/>
        <v>99.99911714527731</v>
      </c>
      <c r="K380" s="79">
        <f t="shared" si="32"/>
        <v>112.74425233822738</v>
      </c>
    </row>
    <row r="381" spans="1:11" ht="33.75">
      <c r="A381" s="110"/>
      <c r="B381" s="106"/>
      <c r="C381" s="25">
        <v>4520</v>
      </c>
      <c r="D381" s="13" t="s">
        <v>52</v>
      </c>
      <c r="E381" s="65">
        <v>1743</v>
      </c>
      <c r="F381" s="80">
        <v>100</v>
      </c>
      <c r="G381" s="65">
        <v>1600</v>
      </c>
      <c r="H381" s="65">
        <v>2011</v>
      </c>
      <c r="I381" s="65">
        <v>2011</v>
      </c>
      <c r="J381" s="80">
        <f t="shared" si="33"/>
        <v>100</v>
      </c>
      <c r="K381" s="79">
        <f t="shared" si="32"/>
        <v>115.37578886976479</v>
      </c>
    </row>
    <row r="382" spans="1:11" ht="12" customHeight="1">
      <c r="A382" s="110"/>
      <c r="B382" s="106"/>
      <c r="C382" s="25">
        <v>4700</v>
      </c>
      <c r="D382" s="13" t="s">
        <v>179</v>
      </c>
      <c r="E382" s="65">
        <v>50</v>
      </c>
      <c r="F382" s="80">
        <v>100</v>
      </c>
      <c r="G382" s="65">
        <v>500</v>
      </c>
      <c r="H382" s="65">
        <v>840</v>
      </c>
      <c r="I382" s="65">
        <v>840</v>
      </c>
      <c r="J382" s="80">
        <f t="shared" si="33"/>
        <v>100</v>
      </c>
      <c r="K382" s="79">
        <f t="shared" si="32"/>
        <v>1680</v>
      </c>
    </row>
    <row r="383" spans="1:11" ht="33.75" customHeight="1">
      <c r="A383" s="110"/>
      <c r="B383" s="106"/>
      <c r="C383" s="25">
        <v>4740</v>
      </c>
      <c r="D383" s="13" t="s">
        <v>180</v>
      </c>
      <c r="E383" s="65">
        <v>742.5</v>
      </c>
      <c r="F383" s="80">
        <v>99</v>
      </c>
      <c r="G383" s="65">
        <v>800</v>
      </c>
      <c r="H383" s="65">
        <v>571</v>
      </c>
      <c r="I383" s="65">
        <v>198.06</v>
      </c>
      <c r="J383" s="79">
        <f t="shared" si="33"/>
        <v>34.68651488616462</v>
      </c>
      <c r="K383" s="79">
        <f t="shared" si="32"/>
        <v>26.674747474747473</v>
      </c>
    </row>
    <row r="384" spans="1:11" ht="22.5" customHeight="1">
      <c r="A384" s="110"/>
      <c r="B384" s="106"/>
      <c r="C384" s="25">
        <v>4750</v>
      </c>
      <c r="D384" s="13" t="s">
        <v>294</v>
      </c>
      <c r="E384" s="65">
        <v>859.83</v>
      </c>
      <c r="F384" s="80">
        <v>96</v>
      </c>
      <c r="G384" s="65">
        <v>1500</v>
      </c>
      <c r="H384" s="65">
        <v>2000</v>
      </c>
      <c r="I384" s="65">
        <v>1631.04</v>
      </c>
      <c r="J384" s="79">
        <f t="shared" si="33"/>
        <v>81.552</v>
      </c>
      <c r="K384" s="79">
        <f t="shared" si="32"/>
        <v>189.69331146854609</v>
      </c>
    </row>
    <row r="385" spans="1:11" ht="21.75" customHeight="1">
      <c r="A385" s="110"/>
      <c r="B385" s="106"/>
      <c r="C385" s="25">
        <v>6050</v>
      </c>
      <c r="D385" s="13" t="s">
        <v>250</v>
      </c>
      <c r="E385" s="65">
        <v>62220</v>
      </c>
      <c r="F385" s="80">
        <v>100</v>
      </c>
      <c r="G385" s="65"/>
      <c r="H385" s="65">
        <v>28000</v>
      </c>
      <c r="I385" s="65"/>
      <c r="J385" s="79">
        <f t="shared" si="33"/>
        <v>0</v>
      </c>
      <c r="K385" s="79">
        <f t="shared" si="32"/>
        <v>0</v>
      </c>
    </row>
    <row r="386" spans="1:11" ht="12.75" customHeight="1">
      <c r="A386" s="110"/>
      <c r="B386" s="114">
        <v>80113</v>
      </c>
      <c r="C386" s="35"/>
      <c r="D386" s="2" t="s">
        <v>125</v>
      </c>
      <c r="E386" s="72">
        <f>SUM(E387:E393)</f>
        <v>476617.34</v>
      </c>
      <c r="F386" s="76">
        <v>100</v>
      </c>
      <c r="G386" s="72">
        <f>SUM(G387:G393)</f>
        <v>449200</v>
      </c>
      <c r="H386" s="72">
        <f>SUM(H387:H393)</f>
        <v>502768</v>
      </c>
      <c r="I386" s="72">
        <f>SUM(I387:I393)</f>
        <v>502602.52999999997</v>
      </c>
      <c r="J386" s="76">
        <f t="shared" si="33"/>
        <v>99.9670881997263</v>
      </c>
      <c r="K386" s="79">
        <f t="shared" si="32"/>
        <v>105.45200264849784</v>
      </c>
    </row>
    <row r="387" spans="1:11" ht="22.5">
      <c r="A387" s="110"/>
      <c r="B387" s="114"/>
      <c r="C387" s="25">
        <v>4170</v>
      </c>
      <c r="D387" s="13" t="s">
        <v>32</v>
      </c>
      <c r="E387" s="65">
        <v>438</v>
      </c>
      <c r="F387" s="80">
        <v>29</v>
      </c>
      <c r="G387" s="65">
        <v>1000</v>
      </c>
      <c r="H387" s="65">
        <v>2964</v>
      </c>
      <c r="I387" s="65">
        <v>2964</v>
      </c>
      <c r="J387" s="80">
        <f t="shared" si="33"/>
        <v>100</v>
      </c>
      <c r="K387" s="79">
        <f t="shared" si="32"/>
        <v>676.7123287671234</v>
      </c>
    </row>
    <row r="388" spans="1:11" ht="11.25" customHeight="1">
      <c r="A388" s="110"/>
      <c r="B388" s="110"/>
      <c r="C388" s="25">
        <v>4210</v>
      </c>
      <c r="D388" s="13" t="s">
        <v>14</v>
      </c>
      <c r="E388" s="65">
        <v>42442.43</v>
      </c>
      <c r="F388" s="80">
        <v>99</v>
      </c>
      <c r="G388" s="65">
        <v>34500</v>
      </c>
      <c r="H388" s="65">
        <v>34885</v>
      </c>
      <c r="I388" s="65">
        <v>34884.2</v>
      </c>
      <c r="J388" s="79">
        <f t="shared" si="33"/>
        <v>99.99770675075247</v>
      </c>
      <c r="K388" s="79">
        <f aca="true" t="shared" si="34" ref="K388:K417">(I388/E388)*100</f>
        <v>82.19180664255086</v>
      </c>
    </row>
    <row r="389" spans="1:11" ht="11.25">
      <c r="A389" s="110"/>
      <c r="B389" s="110"/>
      <c r="C389" s="25">
        <v>4270</v>
      </c>
      <c r="D389" s="13" t="s">
        <v>17</v>
      </c>
      <c r="E389" s="65">
        <v>1774.5</v>
      </c>
      <c r="F389" s="80">
        <v>89</v>
      </c>
      <c r="G389" s="65">
        <v>6000</v>
      </c>
      <c r="H389" s="65">
        <v>6073</v>
      </c>
      <c r="I389" s="65">
        <v>6072.28</v>
      </c>
      <c r="J389" s="80">
        <f t="shared" si="33"/>
        <v>99.98814424501893</v>
      </c>
      <c r="K389" s="79">
        <f t="shared" si="34"/>
        <v>342.19667511975206</v>
      </c>
    </row>
    <row r="390" spans="1:11" ht="11.25">
      <c r="A390" s="110"/>
      <c r="B390" s="110"/>
      <c r="C390" s="25">
        <v>4280</v>
      </c>
      <c r="D390" s="13" t="s">
        <v>83</v>
      </c>
      <c r="E390" s="65">
        <v>70</v>
      </c>
      <c r="F390" s="80">
        <v>100</v>
      </c>
      <c r="G390" s="65">
        <v>200</v>
      </c>
      <c r="H390" s="65">
        <v>70</v>
      </c>
      <c r="I390" s="65">
        <v>70</v>
      </c>
      <c r="J390" s="80">
        <f t="shared" si="33"/>
        <v>100</v>
      </c>
      <c r="K390" s="79">
        <f t="shared" si="34"/>
        <v>100</v>
      </c>
    </row>
    <row r="391" spans="1:11" ht="10.5" customHeight="1">
      <c r="A391" s="110"/>
      <c r="B391" s="110"/>
      <c r="C391" s="25">
        <v>4300</v>
      </c>
      <c r="D391" s="13" t="s">
        <v>19</v>
      </c>
      <c r="E391" s="65">
        <v>425666.83</v>
      </c>
      <c r="F391" s="80">
        <v>100</v>
      </c>
      <c r="G391" s="65">
        <v>400000</v>
      </c>
      <c r="H391" s="65">
        <v>451731</v>
      </c>
      <c r="I391" s="65">
        <v>451730.91</v>
      </c>
      <c r="J391" s="80">
        <f t="shared" si="33"/>
        <v>99.99998007663852</v>
      </c>
      <c r="K391" s="79">
        <f t="shared" si="34"/>
        <v>106.12311746254693</v>
      </c>
    </row>
    <row r="392" spans="1:11" ht="33.75" customHeight="1">
      <c r="A392" s="110"/>
      <c r="B392" s="110"/>
      <c r="C392" s="25">
        <v>4360</v>
      </c>
      <c r="D392" s="13" t="s">
        <v>177</v>
      </c>
      <c r="E392" s="65">
        <v>786.58</v>
      </c>
      <c r="F392" s="80">
        <v>87</v>
      </c>
      <c r="G392" s="65">
        <v>900</v>
      </c>
      <c r="H392" s="65">
        <v>900</v>
      </c>
      <c r="I392" s="65">
        <v>737.14</v>
      </c>
      <c r="J392" s="79">
        <f t="shared" si="33"/>
        <v>81.90444444444445</v>
      </c>
      <c r="K392" s="79">
        <f t="shared" si="34"/>
        <v>93.71456177375474</v>
      </c>
    </row>
    <row r="393" spans="1:11" ht="13.5" customHeight="1">
      <c r="A393" s="110"/>
      <c r="B393" s="110"/>
      <c r="C393" s="25">
        <v>4430</v>
      </c>
      <c r="D393" s="13" t="s">
        <v>35</v>
      </c>
      <c r="E393" s="65">
        <v>5439</v>
      </c>
      <c r="F393" s="80">
        <v>91</v>
      </c>
      <c r="G393" s="65">
        <v>6600</v>
      </c>
      <c r="H393" s="65">
        <v>6145</v>
      </c>
      <c r="I393" s="65">
        <v>6144</v>
      </c>
      <c r="J393" s="80">
        <f t="shared" si="33"/>
        <v>99.98372660699756</v>
      </c>
      <c r="K393" s="79">
        <f t="shared" si="34"/>
        <v>112.96194153337011</v>
      </c>
    </row>
    <row r="394" spans="1:11" ht="26.25" customHeight="1">
      <c r="A394" s="110"/>
      <c r="B394" s="114">
        <v>80114</v>
      </c>
      <c r="C394" s="35"/>
      <c r="D394" s="2" t="s">
        <v>126</v>
      </c>
      <c r="E394" s="72">
        <f>SUM(E395:E417)</f>
        <v>464484.8000000001</v>
      </c>
      <c r="F394" s="76">
        <v>97</v>
      </c>
      <c r="G394" s="72">
        <f>SUM(G395:G417)</f>
        <v>492586</v>
      </c>
      <c r="H394" s="72">
        <f>SUM(H395:H417)</f>
        <v>497418</v>
      </c>
      <c r="I394" s="72">
        <f>SUM(I395:I417)</f>
        <v>483367.77999999997</v>
      </c>
      <c r="J394" s="78">
        <f t="shared" si="33"/>
        <v>97.17536960865911</v>
      </c>
      <c r="K394" s="78">
        <f t="shared" si="34"/>
        <v>104.06536015817953</v>
      </c>
    </row>
    <row r="395" spans="1:11" ht="21.75" customHeight="1">
      <c r="A395" s="110"/>
      <c r="B395" s="110"/>
      <c r="C395" s="25">
        <v>3020</v>
      </c>
      <c r="D395" s="13" t="s">
        <v>112</v>
      </c>
      <c r="E395" s="65">
        <v>1433.77</v>
      </c>
      <c r="F395" s="80">
        <v>39</v>
      </c>
      <c r="G395" s="65">
        <v>7000</v>
      </c>
      <c r="H395" s="65">
        <v>3100</v>
      </c>
      <c r="I395" s="65">
        <v>3095.86</v>
      </c>
      <c r="J395" s="79">
        <f t="shared" si="33"/>
        <v>99.86645161290323</v>
      </c>
      <c r="K395" s="79">
        <f t="shared" si="34"/>
        <v>215.92445092309086</v>
      </c>
    </row>
    <row r="396" spans="1:11" ht="23.25" customHeight="1">
      <c r="A396" s="110"/>
      <c r="B396" s="110"/>
      <c r="C396" s="25">
        <v>4010</v>
      </c>
      <c r="D396" s="13" t="s">
        <v>71</v>
      </c>
      <c r="E396" s="65">
        <v>301926.14</v>
      </c>
      <c r="F396" s="80">
        <v>98</v>
      </c>
      <c r="G396" s="65">
        <v>312812</v>
      </c>
      <c r="H396" s="65">
        <v>323062</v>
      </c>
      <c r="I396" s="65">
        <v>318526.73</v>
      </c>
      <c r="J396" s="79">
        <f t="shared" si="33"/>
        <v>98.59616110839406</v>
      </c>
      <c r="K396" s="79">
        <f t="shared" si="34"/>
        <v>105.4982288052303</v>
      </c>
    </row>
    <row r="397" spans="1:11" ht="22.5" customHeight="1">
      <c r="A397" s="110"/>
      <c r="B397" s="110"/>
      <c r="C397" s="25">
        <v>4040</v>
      </c>
      <c r="D397" s="13" t="s">
        <v>115</v>
      </c>
      <c r="E397" s="65">
        <v>22103.92</v>
      </c>
      <c r="F397" s="80">
        <v>100</v>
      </c>
      <c r="G397" s="65">
        <v>24297</v>
      </c>
      <c r="H397" s="65">
        <v>24722</v>
      </c>
      <c r="I397" s="65">
        <v>24721.96</v>
      </c>
      <c r="J397" s="80">
        <f t="shared" si="33"/>
        <v>99.99983820079281</v>
      </c>
      <c r="K397" s="79">
        <f t="shared" si="34"/>
        <v>111.84423396393039</v>
      </c>
    </row>
    <row r="398" spans="1:11" ht="21" customHeight="1">
      <c r="A398" s="110"/>
      <c r="B398" s="110"/>
      <c r="C398" s="25">
        <v>4110</v>
      </c>
      <c r="D398" s="13" t="s">
        <v>116</v>
      </c>
      <c r="E398" s="65">
        <v>48804.76</v>
      </c>
      <c r="F398" s="80">
        <v>94</v>
      </c>
      <c r="G398" s="65">
        <v>52117</v>
      </c>
      <c r="H398" s="65">
        <v>53628</v>
      </c>
      <c r="I398" s="65">
        <v>53323.64</v>
      </c>
      <c r="J398" s="80">
        <f t="shared" si="33"/>
        <v>99.43246065488178</v>
      </c>
      <c r="K398" s="79">
        <f t="shared" si="34"/>
        <v>109.25909685858511</v>
      </c>
    </row>
    <row r="399" spans="1:11" ht="11.25">
      <c r="A399" s="110"/>
      <c r="B399" s="110"/>
      <c r="C399" s="25">
        <v>4120</v>
      </c>
      <c r="D399" s="13" t="s">
        <v>48</v>
      </c>
      <c r="E399" s="65">
        <v>7299.03</v>
      </c>
      <c r="F399" s="80">
        <v>89</v>
      </c>
      <c r="G399" s="65">
        <v>8260</v>
      </c>
      <c r="H399" s="65">
        <v>8510</v>
      </c>
      <c r="I399" s="65">
        <v>8275.34</v>
      </c>
      <c r="J399" s="79">
        <f t="shared" si="33"/>
        <v>97.24253819036429</v>
      </c>
      <c r="K399" s="79">
        <f t="shared" si="34"/>
        <v>113.37588693292122</v>
      </c>
    </row>
    <row r="400" spans="1:11" ht="33.75">
      <c r="A400" s="110"/>
      <c r="B400" s="110"/>
      <c r="C400" s="25">
        <v>4140</v>
      </c>
      <c r="D400" s="13" t="s">
        <v>264</v>
      </c>
      <c r="E400" s="65">
        <v>10925</v>
      </c>
      <c r="F400" s="80">
        <v>99</v>
      </c>
      <c r="G400" s="65">
        <v>8000</v>
      </c>
      <c r="H400" s="65">
        <v>8000</v>
      </c>
      <c r="I400" s="65">
        <v>6756</v>
      </c>
      <c r="J400" s="79">
        <f t="shared" si="33"/>
        <v>84.45</v>
      </c>
      <c r="K400" s="79">
        <f t="shared" si="34"/>
        <v>61.839816933638446</v>
      </c>
    </row>
    <row r="401" spans="1:11" ht="12" customHeight="1">
      <c r="A401" s="110"/>
      <c r="B401" s="110"/>
      <c r="C401" s="25">
        <v>4170</v>
      </c>
      <c r="D401" s="13" t="s">
        <v>32</v>
      </c>
      <c r="E401" s="65">
        <v>845</v>
      </c>
      <c r="F401" s="80">
        <v>56</v>
      </c>
      <c r="G401" s="65">
        <v>1000</v>
      </c>
      <c r="H401" s="65">
        <v>3000</v>
      </c>
      <c r="I401" s="65">
        <v>663</v>
      </c>
      <c r="J401" s="79">
        <f t="shared" si="33"/>
        <v>22.1</v>
      </c>
      <c r="K401" s="79">
        <f t="shared" si="34"/>
        <v>78.46153846153847</v>
      </c>
    </row>
    <row r="402" spans="1:11" ht="12.75" customHeight="1">
      <c r="A402" s="110"/>
      <c r="B402" s="110"/>
      <c r="C402" s="25">
        <v>4210</v>
      </c>
      <c r="D402" s="13" t="s">
        <v>14</v>
      </c>
      <c r="E402" s="65">
        <v>26846.2</v>
      </c>
      <c r="F402" s="80">
        <v>100</v>
      </c>
      <c r="G402" s="65">
        <v>30000</v>
      </c>
      <c r="H402" s="65">
        <v>21100</v>
      </c>
      <c r="I402" s="65">
        <v>21045.81</v>
      </c>
      <c r="J402" s="79">
        <f t="shared" si="33"/>
        <v>99.74317535545025</v>
      </c>
      <c r="K402" s="79">
        <f t="shared" si="34"/>
        <v>78.3939998957022</v>
      </c>
    </row>
    <row r="403" spans="1:11" ht="11.25">
      <c r="A403" s="110"/>
      <c r="B403" s="110"/>
      <c r="C403" s="25">
        <v>4260</v>
      </c>
      <c r="D403" s="13" t="s">
        <v>15</v>
      </c>
      <c r="E403" s="65">
        <v>353.78</v>
      </c>
      <c r="F403" s="80">
        <v>91</v>
      </c>
      <c r="G403" s="65">
        <v>500</v>
      </c>
      <c r="H403" s="65">
        <v>4700</v>
      </c>
      <c r="I403" s="65">
        <v>4601.06</v>
      </c>
      <c r="J403" s="79">
        <f t="shared" si="33"/>
        <v>97.89489361702128</v>
      </c>
      <c r="K403" s="79">
        <f t="shared" si="34"/>
        <v>1300.5427101588562</v>
      </c>
    </row>
    <row r="404" spans="1:11" ht="11.25">
      <c r="A404" s="110"/>
      <c r="B404" s="110"/>
      <c r="C404" s="25">
        <v>4270</v>
      </c>
      <c r="D404" s="13" t="s">
        <v>17</v>
      </c>
      <c r="E404" s="65">
        <v>267.18</v>
      </c>
      <c r="F404" s="80">
        <v>53</v>
      </c>
      <c r="G404" s="65">
        <v>3000</v>
      </c>
      <c r="H404" s="65">
        <v>1554</v>
      </c>
      <c r="I404" s="65">
        <v>1553.1</v>
      </c>
      <c r="J404" s="79">
        <f t="shared" si="33"/>
        <v>99.94208494208495</v>
      </c>
      <c r="K404" s="79">
        <f t="shared" si="34"/>
        <v>581.2935099932629</v>
      </c>
    </row>
    <row r="405" spans="1:11" ht="11.25">
      <c r="A405" s="110"/>
      <c r="B405" s="110"/>
      <c r="C405" s="25">
        <v>4280</v>
      </c>
      <c r="D405" s="13" t="s">
        <v>83</v>
      </c>
      <c r="E405" s="65">
        <v>360</v>
      </c>
      <c r="F405" s="80">
        <v>72</v>
      </c>
      <c r="G405" s="65">
        <v>400</v>
      </c>
      <c r="H405" s="65">
        <v>700</v>
      </c>
      <c r="I405" s="65">
        <v>390</v>
      </c>
      <c r="J405" s="80">
        <f t="shared" si="33"/>
        <v>55.714285714285715</v>
      </c>
      <c r="K405" s="79">
        <f t="shared" si="34"/>
        <v>108.33333333333333</v>
      </c>
    </row>
    <row r="406" spans="1:11" ht="12.75" customHeight="1">
      <c r="A406" s="110"/>
      <c r="B406" s="110"/>
      <c r="C406" s="25">
        <v>4300</v>
      </c>
      <c r="D406" s="13" t="s">
        <v>19</v>
      </c>
      <c r="E406" s="65">
        <v>10847.71</v>
      </c>
      <c r="F406" s="80">
        <v>100</v>
      </c>
      <c r="G406" s="65">
        <v>10000</v>
      </c>
      <c r="H406" s="65">
        <v>10000</v>
      </c>
      <c r="I406" s="65">
        <v>9563.2</v>
      </c>
      <c r="J406" s="80">
        <f t="shared" si="33"/>
        <v>95.632</v>
      </c>
      <c r="K406" s="79">
        <f t="shared" si="34"/>
        <v>88.15869893277015</v>
      </c>
    </row>
    <row r="407" spans="1:11" ht="22.5">
      <c r="A407" s="110"/>
      <c r="B407" s="110"/>
      <c r="C407" s="25">
        <v>4350</v>
      </c>
      <c r="D407" s="13" t="s">
        <v>85</v>
      </c>
      <c r="E407" s="65">
        <v>588</v>
      </c>
      <c r="F407" s="80">
        <v>98</v>
      </c>
      <c r="G407" s="65">
        <v>600</v>
      </c>
      <c r="H407" s="65">
        <v>600</v>
      </c>
      <c r="I407" s="65">
        <v>539</v>
      </c>
      <c r="J407" s="79">
        <f t="shared" si="33"/>
        <v>89.83333333333333</v>
      </c>
      <c r="K407" s="79">
        <f t="shared" si="34"/>
        <v>91.66666666666666</v>
      </c>
    </row>
    <row r="408" spans="1:11" ht="33" customHeight="1">
      <c r="A408" s="110"/>
      <c r="B408" s="110"/>
      <c r="C408" s="25">
        <v>4360</v>
      </c>
      <c r="D408" s="13" t="s">
        <v>177</v>
      </c>
      <c r="E408" s="65">
        <v>4898.97</v>
      </c>
      <c r="F408" s="80">
        <v>98</v>
      </c>
      <c r="G408" s="65">
        <v>5300</v>
      </c>
      <c r="H408" s="65">
        <v>5300</v>
      </c>
      <c r="I408" s="65">
        <v>3683.17</v>
      </c>
      <c r="J408" s="79">
        <f t="shared" si="33"/>
        <v>69.49377358490565</v>
      </c>
      <c r="K408" s="79">
        <f t="shared" si="34"/>
        <v>75.1825383703105</v>
      </c>
    </row>
    <row r="409" spans="1:11" ht="37.5" customHeight="1">
      <c r="A409" s="110"/>
      <c r="B409" s="110"/>
      <c r="C409" s="25">
        <v>4370</v>
      </c>
      <c r="D409" s="13" t="s">
        <v>177</v>
      </c>
      <c r="E409" s="65">
        <v>3937.31</v>
      </c>
      <c r="F409" s="80">
        <v>100</v>
      </c>
      <c r="G409" s="65">
        <v>4200</v>
      </c>
      <c r="H409" s="65">
        <v>4200</v>
      </c>
      <c r="I409" s="65">
        <v>3742.88</v>
      </c>
      <c r="J409" s="80">
        <f t="shared" si="33"/>
        <v>89.11619047619048</v>
      </c>
      <c r="K409" s="79">
        <f t="shared" si="34"/>
        <v>95.06185695309742</v>
      </c>
    </row>
    <row r="410" spans="1:11" ht="21.75" customHeight="1">
      <c r="A410" s="110"/>
      <c r="B410" s="110"/>
      <c r="C410" s="25">
        <v>4400</v>
      </c>
      <c r="D410" s="13" t="s">
        <v>187</v>
      </c>
      <c r="E410" s="65">
        <v>2666.88</v>
      </c>
      <c r="F410" s="80">
        <v>95</v>
      </c>
      <c r="G410" s="65">
        <v>2500</v>
      </c>
      <c r="H410" s="65">
        <v>2900</v>
      </c>
      <c r="I410" s="65">
        <v>2889.08</v>
      </c>
      <c r="J410" s="80">
        <f t="shared" si="33"/>
        <v>99.62344827586207</v>
      </c>
      <c r="K410" s="79">
        <f t="shared" si="34"/>
        <v>108.33183345332374</v>
      </c>
    </row>
    <row r="411" spans="1:11" ht="11.25">
      <c r="A411" s="110"/>
      <c r="B411" s="110"/>
      <c r="C411" s="25">
        <v>4410</v>
      </c>
      <c r="D411" s="13" t="s">
        <v>76</v>
      </c>
      <c r="E411" s="65">
        <v>323.03</v>
      </c>
      <c r="F411" s="80">
        <v>54</v>
      </c>
      <c r="G411" s="65">
        <v>1000</v>
      </c>
      <c r="H411" s="65">
        <v>399</v>
      </c>
      <c r="I411" s="65">
        <v>346.31</v>
      </c>
      <c r="J411" s="79">
        <f t="shared" si="33"/>
        <v>86.79448621553885</v>
      </c>
      <c r="K411" s="79">
        <f t="shared" si="34"/>
        <v>107.20676098195214</v>
      </c>
    </row>
    <row r="412" spans="1:11" ht="9" customHeight="1">
      <c r="A412" s="110"/>
      <c r="B412" s="110"/>
      <c r="C412" s="25">
        <v>4420</v>
      </c>
      <c r="D412" s="13" t="s">
        <v>77</v>
      </c>
      <c r="E412" s="65"/>
      <c r="F412" s="80"/>
      <c r="G412" s="65">
        <v>500</v>
      </c>
      <c r="H412" s="65">
        <v>500</v>
      </c>
      <c r="I412" s="65"/>
      <c r="J412" s="79"/>
      <c r="K412" s="79"/>
    </row>
    <row r="413" spans="1:11" ht="12" customHeight="1">
      <c r="A413" s="110"/>
      <c r="B413" s="110"/>
      <c r="C413" s="25">
        <v>4430</v>
      </c>
      <c r="D413" s="13" t="s">
        <v>35</v>
      </c>
      <c r="E413" s="65">
        <v>2557</v>
      </c>
      <c r="F413" s="80">
        <v>97</v>
      </c>
      <c r="G413" s="65">
        <v>2800</v>
      </c>
      <c r="H413" s="65">
        <v>2800</v>
      </c>
      <c r="I413" s="65">
        <v>2629</v>
      </c>
      <c r="J413" s="80">
        <f t="shared" si="33"/>
        <v>93.89285714285714</v>
      </c>
      <c r="K413" s="79">
        <f t="shared" si="34"/>
        <v>102.81579976535002</v>
      </c>
    </row>
    <row r="414" spans="1:11" ht="11.25">
      <c r="A414" s="110"/>
      <c r="B414" s="110"/>
      <c r="C414" s="25">
        <v>4440</v>
      </c>
      <c r="D414" s="13" t="s">
        <v>120</v>
      </c>
      <c r="E414" s="65">
        <v>10708.83</v>
      </c>
      <c r="F414" s="80">
        <v>100</v>
      </c>
      <c r="G414" s="65">
        <v>12100</v>
      </c>
      <c r="H414" s="65">
        <v>12100</v>
      </c>
      <c r="I414" s="65">
        <v>11438.92</v>
      </c>
      <c r="J414" s="80">
        <f t="shared" si="33"/>
        <v>94.53652892561983</v>
      </c>
      <c r="K414" s="79">
        <f t="shared" si="34"/>
        <v>106.81764487810526</v>
      </c>
    </row>
    <row r="415" spans="1:11" ht="33" customHeight="1">
      <c r="A415" s="110"/>
      <c r="B415" s="110"/>
      <c r="C415" s="25">
        <v>4700</v>
      </c>
      <c r="D415" s="13" t="s">
        <v>185</v>
      </c>
      <c r="E415" s="65">
        <v>3414</v>
      </c>
      <c r="F415" s="80">
        <v>98</v>
      </c>
      <c r="G415" s="65">
        <v>3000</v>
      </c>
      <c r="H415" s="65">
        <v>3000</v>
      </c>
      <c r="I415" s="65">
        <v>2445</v>
      </c>
      <c r="J415" s="80">
        <f t="shared" si="33"/>
        <v>81.5</v>
      </c>
      <c r="K415" s="79">
        <f t="shared" si="34"/>
        <v>71.61687170474517</v>
      </c>
    </row>
    <row r="416" spans="1:11" ht="34.5" customHeight="1">
      <c r="A416" s="110"/>
      <c r="B416" s="110"/>
      <c r="C416" s="25">
        <v>4740</v>
      </c>
      <c r="D416" s="13" t="s">
        <v>180</v>
      </c>
      <c r="E416" s="65">
        <v>1608.99</v>
      </c>
      <c r="F416" s="80">
        <v>95</v>
      </c>
      <c r="G416" s="65">
        <v>1700</v>
      </c>
      <c r="H416" s="65">
        <v>1700</v>
      </c>
      <c r="I416" s="65">
        <v>1295.72</v>
      </c>
      <c r="J416" s="79">
        <f t="shared" si="33"/>
        <v>76.21882352941176</v>
      </c>
      <c r="K416" s="79">
        <f t="shared" si="34"/>
        <v>80.53002193922896</v>
      </c>
    </row>
    <row r="417" spans="1:11" ht="31.5" customHeight="1">
      <c r="A417" s="110"/>
      <c r="B417" s="110"/>
      <c r="C417" s="25">
        <v>4750</v>
      </c>
      <c r="D417" s="13" t="s">
        <v>181</v>
      </c>
      <c r="E417" s="65">
        <v>1769.3</v>
      </c>
      <c r="F417" s="80">
        <v>88</v>
      </c>
      <c r="G417" s="65">
        <v>1500</v>
      </c>
      <c r="H417" s="65">
        <v>1843</v>
      </c>
      <c r="I417" s="65">
        <v>1843</v>
      </c>
      <c r="J417" s="79">
        <f t="shared" si="33"/>
        <v>100</v>
      </c>
      <c r="K417" s="79">
        <f t="shared" si="34"/>
        <v>104.16548917651049</v>
      </c>
    </row>
    <row r="418" spans="1:11" ht="15.75" customHeight="1">
      <c r="A418" s="110"/>
      <c r="B418" s="114">
        <v>80120</v>
      </c>
      <c r="C418" s="35"/>
      <c r="D418" s="2" t="s">
        <v>127</v>
      </c>
      <c r="E418" s="72">
        <f>SUM(E419:E424)</f>
        <v>0</v>
      </c>
      <c r="F418" s="76"/>
      <c r="G418" s="72">
        <f>SUM(G419:G424)</f>
        <v>0</v>
      </c>
      <c r="H418" s="72">
        <f>SUM(H419:H424)</f>
        <v>28137</v>
      </c>
      <c r="I418" s="72">
        <f>SUM(I419:I424)</f>
        <v>27875.75</v>
      </c>
      <c r="J418" s="79">
        <f t="shared" si="33"/>
        <v>99.0715072680101</v>
      </c>
      <c r="K418" s="79"/>
    </row>
    <row r="419" spans="1:11" ht="24" customHeight="1">
      <c r="A419" s="110"/>
      <c r="B419" s="110"/>
      <c r="C419" s="25">
        <v>3020</v>
      </c>
      <c r="D419" s="13" t="s">
        <v>112</v>
      </c>
      <c r="E419" s="65"/>
      <c r="F419" s="80"/>
      <c r="G419" s="65"/>
      <c r="H419" s="65">
        <v>1550</v>
      </c>
      <c r="I419" s="65">
        <v>1547.95</v>
      </c>
      <c r="J419" s="79">
        <f t="shared" si="33"/>
        <v>99.86774193548388</v>
      </c>
      <c r="K419" s="79"/>
    </row>
    <row r="420" spans="1:11" ht="20.25" customHeight="1">
      <c r="A420" s="110"/>
      <c r="B420" s="110"/>
      <c r="C420" s="25">
        <v>4010</v>
      </c>
      <c r="D420" s="13" t="s">
        <v>71</v>
      </c>
      <c r="E420" s="65"/>
      <c r="F420" s="80"/>
      <c r="G420" s="65"/>
      <c r="H420" s="65">
        <v>21000</v>
      </c>
      <c r="I420" s="65">
        <v>20858.87</v>
      </c>
      <c r="J420" s="79">
        <f t="shared" si="33"/>
        <v>99.32795238095238</v>
      </c>
      <c r="K420" s="79"/>
    </row>
    <row r="421" spans="1:11" ht="22.5" customHeight="1">
      <c r="A421" s="110"/>
      <c r="B421" s="110"/>
      <c r="C421" s="25">
        <v>4040</v>
      </c>
      <c r="D421" s="13" t="s">
        <v>115</v>
      </c>
      <c r="E421" s="65"/>
      <c r="F421" s="80"/>
      <c r="G421" s="65"/>
      <c r="H421" s="65"/>
      <c r="I421" s="65"/>
      <c r="J421" s="79"/>
      <c r="K421" s="79"/>
    </row>
    <row r="422" spans="1:11" ht="22.5" customHeight="1">
      <c r="A422" s="110"/>
      <c r="B422" s="110"/>
      <c r="C422" s="25">
        <v>4110</v>
      </c>
      <c r="D422" s="13" t="s">
        <v>116</v>
      </c>
      <c r="E422" s="65"/>
      <c r="F422" s="80"/>
      <c r="G422" s="65"/>
      <c r="H422" s="65">
        <v>3450</v>
      </c>
      <c r="I422" s="65">
        <v>3373.82</v>
      </c>
      <c r="J422" s="79">
        <f t="shared" si="33"/>
        <v>97.79188405797102</v>
      </c>
      <c r="K422" s="79"/>
    </row>
    <row r="423" spans="1:11" ht="11.25">
      <c r="A423" s="110"/>
      <c r="B423" s="110"/>
      <c r="C423" s="25">
        <v>4120</v>
      </c>
      <c r="D423" s="13" t="s">
        <v>48</v>
      </c>
      <c r="E423" s="65"/>
      <c r="F423" s="80"/>
      <c r="G423" s="65"/>
      <c r="H423" s="65">
        <v>550</v>
      </c>
      <c r="I423" s="65">
        <v>508.29</v>
      </c>
      <c r="J423" s="79">
        <f t="shared" si="33"/>
        <v>92.41636363636364</v>
      </c>
      <c r="K423" s="79"/>
    </row>
    <row r="424" spans="1:11" ht="11.25">
      <c r="A424" s="110"/>
      <c r="B424" s="110"/>
      <c r="C424" s="25">
        <v>4440</v>
      </c>
      <c r="D424" s="13" t="s">
        <v>120</v>
      </c>
      <c r="E424" s="65"/>
      <c r="F424" s="80"/>
      <c r="G424" s="65"/>
      <c r="H424" s="65">
        <v>1587</v>
      </c>
      <c r="I424" s="65">
        <v>1586.82</v>
      </c>
      <c r="J424" s="79">
        <f t="shared" si="33"/>
        <v>99.98865784499054</v>
      </c>
      <c r="K424" s="79"/>
    </row>
    <row r="425" spans="1:11" ht="11.25">
      <c r="A425" s="110"/>
      <c r="B425" s="114">
        <v>80123</v>
      </c>
      <c r="C425" s="35"/>
      <c r="D425" s="2" t="s">
        <v>128</v>
      </c>
      <c r="E425" s="72">
        <f>SUM(E426:E432)</f>
        <v>297879.56</v>
      </c>
      <c r="F425" s="76">
        <v>99</v>
      </c>
      <c r="G425" s="72">
        <f>SUM(G426:G432)</f>
        <v>327674</v>
      </c>
      <c r="H425" s="72">
        <f>SUM(H426:H432)</f>
        <v>281183</v>
      </c>
      <c r="I425" s="72">
        <f>SUM(I426:I432)</f>
        <v>278585.39</v>
      </c>
      <c r="J425" s="76">
        <f t="shared" si="33"/>
        <v>99.07618526013309</v>
      </c>
      <c r="K425" s="79">
        <f aca="true" t="shared" si="35" ref="K425:K458">(I425/E425)*100</f>
        <v>93.52282848813125</v>
      </c>
    </row>
    <row r="426" spans="1:11" ht="21.75" customHeight="1">
      <c r="A426" s="110"/>
      <c r="B426" s="110"/>
      <c r="C426" s="25">
        <v>3020</v>
      </c>
      <c r="D426" s="13" t="s">
        <v>112</v>
      </c>
      <c r="E426" s="65">
        <v>15725.8</v>
      </c>
      <c r="F426" s="80">
        <v>100</v>
      </c>
      <c r="G426" s="65">
        <v>18976</v>
      </c>
      <c r="H426" s="65">
        <v>17300</v>
      </c>
      <c r="I426" s="65">
        <v>17130.31</v>
      </c>
      <c r="J426" s="80">
        <f t="shared" si="33"/>
        <v>99.01913294797689</v>
      </c>
      <c r="K426" s="79">
        <f t="shared" si="35"/>
        <v>108.93124674102432</v>
      </c>
    </row>
    <row r="427" spans="1:11" ht="21" customHeight="1">
      <c r="A427" s="110"/>
      <c r="B427" s="110"/>
      <c r="C427" s="25">
        <v>4010</v>
      </c>
      <c r="D427" s="13" t="s">
        <v>71</v>
      </c>
      <c r="E427" s="65">
        <v>208882.87</v>
      </c>
      <c r="F427" s="80">
        <v>99</v>
      </c>
      <c r="G427" s="65">
        <v>227008</v>
      </c>
      <c r="H427" s="65">
        <v>191800</v>
      </c>
      <c r="I427" s="65">
        <v>190377.82</v>
      </c>
      <c r="J427" s="80">
        <f t="shared" si="33"/>
        <v>99.25850886339937</v>
      </c>
      <c r="K427" s="79">
        <f t="shared" si="35"/>
        <v>91.14094420475935</v>
      </c>
    </row>
    <row r="428" spans="1:11" ht="21.75" customHeight="1">
      <c r="A428" s="110"/>
      <c r="B428" s="110"/>
      <c r="C428" s="25">
        <v>4040</v>
      </c>
      <c r="D428" s="13" t="s">
        <v>115</v>
      </c>
      <c r="E428" s="65">
        <v>16122.55</v>
      </c>
      <c r="F428" s="80">
        <v>100</v>
      </c>
      <c r="G428" s="65">
        <v>17300</v>
      </c>
      <c r="H428" s="65">
        <v>17360</v>
      </c>
      <c r="I428" s="65">
        <v>17359.59</v>
      </c>
      <c r="J428" s="80">
        <f t="shared" si="33"/>
        <v>99.99763824884793</v>
      </c>
      <c r="K428" s="79">
        <f t="shared" si="35"/>
        <v>107.67273167085854</v>
      </c>
    </row>
    <row r="429" spans="1:11" ht="21.75" customHeight="1">
      <c r="A429" s="110"/>
      <c r="B429" s="110"/>
      <c r="C429" s="25">
        <v>4110</v>
      </c>
      <c r="D429" s="13" t="s">
        <v>116</v>
      </c>
      <c r="E429" s="65">
        <v>35681.45</v>
      </c>
      <c r="F429" s="80">
        <v>100</v>
      </c>
      <c r="G429" s="65">
        <v>39737</v>
      </c>
      <c r="H429" s="65">
        <v>33100</v>
      </c>
      <c r="I429" s="65">
        <v>32952.26</v>
      </c>
      <c r="J429" s="80">
        <f t="shared" si="33"/>
        <v>99.55365558912386</v>
      </c>
      <c r="K429" s="79">
        <f t="shared" si="35"/>
        <v>92.35123572612662</v>
      </c>
    </row>
    <row r="430" spans="1:11" ht="11.25">
      <c r="A430" s="110"/>
      <c r="B430" s="110"/>
      <c r="C430" s="25">
        <v>4120</v>
      </c>
      <c r="D430" s="13" t="s">
        <v>48</v>
      </c>
      <c r="E430" s="65">
        <v>4577.56</v>
      </c>
      <c r="F430" s="80">
        <v>98</v>
      </c>
      <c r="G430" s="65">
        <v>6403</v>
      </c>
      <c r="H430" s="65">
        <v>3750</v>
      </c>
      <c r="I430" s="65">
        <v>3719.04</v>
      </c>
      <c r="J430" s="80">
        <f t="shared" si="33"/>
        <v>99.17439999999999</v>
      </c>
      <c r="K430" s="79">
        <f t="shared" si="35"/>
        <v>81.24503010337384</v>
      </c>
    </row>
    <row r="431" spans="1:11" ht="33.75">
      <c r="A431" s="110"/>
      <c r="B431" s="110"/>
      <c r="C431" s="25">
        <v>4240</v>
      </c>
      <c r="D431" s="13" t="s">
        <v>118</v>
      </c>
      <c r="E431" s="65"/>
      <c r="F431" s="80"/>
      <c r="G431" s="65">
        <v>2000</v>
      </c>
      <c r="H431" s="65">
        <v>2000</v>
      </c>
      <c r="I431" s="65">
        <v>1174.01</v>
      </c>
      <c r="J431" s="79">
        <f t="shared" si="33"/>
        <v>58.7005</v>
      </c>
      <c r="K431" s="79"/>
    </row>
    <row r="432" spans="1:11" ht="11.25">
      <c r="A432" s="110"/>
      <c r="B432" s="110"/>
      <c r="C432" s="25">
        <v>4440</v>
      </c>
      <c r="D432" s="13" t="s">
        <v>120</v>
      </c>
      <c r="E432" s="65">
        <v>16889.33</v>
      </c>
      <c r="F432" s="80">
        <v>99</v>
      </c>
      <c r="G432" s="65">
        <v>16250</v>
      </c>
      <c r="H432" s="65">
        <v>15873</v>
      </c>
      <c r="I432" s="65">
        <v>15872.36</v>
      </c>
      <c r="J432" s="80">
        <f t="shared" si="33"/>
        <v>99.995967995968</v>
      </c>
      <c r="K432" s="79">
        <f t="shared" si="35"/>
        <v>93.97862437408706</v>
      </c>
    </row>
    <row r="433" spans="1:11" ht="11.25">
      <c r="A433" s="110"/>
      <c r="B433" s="104">
        <v>80130</v>
      </c>
      <c r="C433" s="35"/>
      <c r="D433" s="2" t="s">
        <v>129</v>
      </c>
      <c r="E433" s="72">
        <f>E435+E436+E437+E438+E439+E440+E441+E442+E445+E446+E447+E448+E450+E451+E452+E453+E456+E457+E454+E458+E434+E444+E449+E455+E443+E459+E460</f>
        <v>365964.70999999996</v>
      </c>
      <c r="F433" s="72">
        <v>99</v>
      </c>
      <c r="G433" s="72">
        <f>G435+G436+G437+G438+G439+G440+G441+G442+G445+G446+G447+G448+G450+G451+G452+G453+G456+G457+G454+G458++G434+G444+G449+G455+G443+G459+G460</f>
        <v>392916</v>
      </c>
      <c r="H433" s="72">
        <f>H435+H436+H437+H438+H439+H440+H441+H442+H445+H446+H447+H448+H450+H451+H452+H453+H456+H457+H454+H458++H434+H444+H449+H455+H443+H459+H460</f>
        <v>438412.76</v>
      </c>
      <c r="I433" s="72">
        <f>I435+I436+I437+I438+I439+I440+I441+I442+I445+I446+I447+I448+I450+I451+I452+I453+I456+I457+I454+I458++I434+I444+I449+I455+I443+I459+I460</f>
        <v>421885.12000000005</v>
      </c>
      <c r="J433" s="78">
        <f t="shared" si="33"/>
        <v>96.23011884964298</v>
      </c>
      <c r="K433" s="79">
        <f t="shared" si="35"/>
        <v>115.28027388214565</v>
      </c>
    </row>
    <row r="434" spans="1:11" ht="90.75" customHeight="1">
      <c r="A434" s="110"/>
      <c r="B434" s="105"/>
      <c r="C434" s="25">
        <v>2889</v>
      </c>
      <c r="D434" s="13" t="s">
        <v>256</v>
      </c>
      <c r="E434" s="65">
        <v>4590</v>
      </c>
      <c r="F434" s="80">
        <v>100</v>
      </c>
      <c r="G434" s="65"/>
      <c r="H434" s="65"/>
      <c r="I434" s="65"/>
      <c r="J434" s="80"/>
      <c r="K434" s="79"/>
    </row>
    <row r="435" spans="1:11" ht="20.25" customHeight="1">
      <c r="A435" s="110"/>
      <c r="B435" s="106"/>
      <c r="C435" s="25">
        <v>3020</v>
      </c>
      <c r="D435" s="13" t="s">
        <v>112</v>
      </c>
      <c r="E435" s="65">
        <v>10870.3</v>
      </c>
      <c r="F435" s="80">
        <v>97</v>
      </c>
      <c r="G435" s="65">
        <v>12160</v>
      </c>
      <c r="H435" s="65">
        <v>13605</v>
      </c>
      <c r="I435" s="65">
        <v>13604.79</v>
      </c>
      <c r="J435" s="80">
        <f t="shared" si="33"/>
        <v>99.99845644983463</v>
      </c>
      <c r="K435" s="79">
        <f t="shared" si="35"/>
        <v>125.15560748093431</v>
      </c>
    </row>
    <row r="436" spans="1:11" ht="21.75" customHeight="1">
      <c r="A436" s="110"/>
      <c r="B436" s="106"/>
      <c r="C436" s="25">
        <v>4010</v>
      </c>
      <c r="D436" s="13" t="s">
        <v>71</v>
      </c>
      <c r="E436" s="65">
        <v>197067.5</v>
      </c>
      <c r="F436" s="80">
        <v>100</v>
      </c>
      <c r="G436" s="65">
        <v>214000</v>
      </c>
      <c r="H436" s="65">
        <v>227500</v>
      </c>
      <c r="I436" s="65">
        <v>226153.29</v>
      </c>
      <c r="J436" s="80">
        <f t="shared" si="33"/>
        <v>99.40803956043956</v>
      </c>
      <c r="K436" s="79">
        <f t="shared" si="35"/>
        <v>114.75930328440762</v>
      </c>
    </row>
    <row r="437" spans="1:11" ht="21" customHeight="1">
      <c r="A437" s="110"/>
      <c r="B437" s="106"/>
      <c r="C437" s="25">
        <v>4040</v>
      </c>
      <c r="D437" s="13" t="s">
        <v>115</v>
      </c>
      <c r="E437" s="65">
        <v>14064.15</v>
      </c>
      <c r="F437" s="80">
        <v>100</v>
      </c>
      <c r="G437" s="65">
        <v>15236</v>
      </c>
      <c r="H437" s="65">
        <v>14328</v>
      </c>
      <c r="I437" s="65">
        <v>14327.54</v>
      </c>
      <c r="J437" s="80">
        <f t="shared" si="33"/>
        <v>99.99678950307091</v>
      </c>
      <c r="K437" s="79">
        <f t="shared" si="35"/>
        <v>101.87277581652643</v>
      </c>
    </row>
    <row r="438" spans="1:11" ht="21.75" customHeight="1">
      <c r="A438" s="110"/>
      <c r="B438" s="106"/>
      <c r="C438" s="25">
        <v>4110</v>
      </c>
      <c r="D438" s="13" t="s">
        <v>116</v>
      </c>
      <c r="E438" s="65">
        <v>31036.95</v>
      </c>
      <c r="F438" s="80">
        <v>99</v>
      </c>
      <c r="G438" s="65">
        <v>35619</v>
      </c>
      <c r="H438" s="65">
        <v>36550</v>
      </c>
      <c r="I438" s="65">
        <v>36405.1</v>
      </c>
      <c r="J438" s="80">
        <f t="shared" si="33"/>
        <v>99.60355677154583</v>
      </c>
      <c r="K438" s="79">
        <f t="shared" si="35"/>
        <v>117.29599719044556</v>
      </c>
    </row>
    <row r="439" spans="1:11" ht="11.25">
      <c r="A439" s="110"/>
      <c r="B439" s="106"/>
      <c r="C439" s="25">
        <v>4120</v>
      </c>
      <c r="D439" s="13" t="s">
        <v>48</v>
      </c>
      <c r="E439" s="65">
        <v>4280.32</v>
      </c>
      <c r="F439" s="80">
        <v>100</v>
      </c>
      <c r="G439" s="65">
        <v>4849</v>
      </c>
      <c r="H439" s="65">
        <v>3750</v>
      </c>
      <c r="I439" s="65">
        <v>3683.36</v>
      </c>
      <c r="J439" s="79">
        <f t="shared" si="33"/>
        <v>98.22293333333334</v>
      </c>
      <c r="K439" s="79">
        <f t="shared" si="35"/>
        <v>86.05337918660287</v>
      </c>
    </row>
    <row r="440" spans="1:11" ht="22.5">
      <c r="A440" s="110"/>
      <c r="B440" s="106"/>
      <c r="C440" s="25">
        <v>4170</v>
      </c>
      <c r="D440" s="13" t="s">
        <v>32</v>
      </c>
      <c r="E440" s="65">
        <v>350</v>
      </c>
      <c r="F440" s="80">
        <v>90</v>
      </c>
      <c r="G440" s="65">
        <v>700</v>
      </c>
      <c r="H440" s="65">
        <v>700</v>
      </c>
      <c r="I440" s="65">
        <v>187</v>
      </c>
      <c r="J440" s="79">
        <f t="shared" si="33"/>
        <v>26.71428571428571</v>
      </c>
      <c r="K440" s="79">
        <f t="shared" si="35"/>
        <v>53.42857142857142</v>
      </c>
    </row>
    <row r="441" spans="1:11" ht="12.75" customHeight="1">
      <c r="A441" s="110"/>
      <c r="B441" s="106"/>
      <c r="C441" s="25">
        <v>4210</v>
      </c>
      <c r="D441" s="13" t="s">
        <v>14</v>
      </c>
      <c r="E441" s="65">
        <v>21762.37</v>
      </c>
      <c r="F441" s="80">
        <v>92</v>
      </c>
      <c r="G441" s="65">
        <v>35000</v>
      </c>
      <c r="H441" s="65">
        <v>22198</v>
      </c>
      <c r="I441" s="65">
        <v>19748.29</v>
      </c>
      <c r="J441" s="79">
        <f t="shared" si="33"/>
        <v>88.96427606090639</v>
      </c>
      <c r="K441" s="79">
        <f t="shared" si="35"/>
        <v>90.74512564578215</v>
      </c>
    </row>
    <row r="442" spans="1:11" ht="33.75">
      <c r="A442" s="110"/>
      <c r="B442" s="106"/>
      <c r="C442" s="25">
        <v>4240</v>
      </c>
      <c r="D442" s="13" t="s">
        <v>118</v>
      </c>
      <c r="E442" s="65">
        <v>4788.82</v>
      </c>
      <c r="F442" s="80">
        <v>100</v>
      </c>
      <c r="G442" s="65">
        <v>3000</v>
      </c>
      <c r="H442" s="65">
        <v>1915</v>
      </c>
      <c r="I442" s="65">
        <v>1914.75</v>
      </c>
      <c r="J442" s="79">
        <f t="shared" si="33"/>
        <v>99.9869451697128</v>
      </c>
      <c r="K442" s="79">
        <f t="shared" si="35"/>
        <v>39.983753826621175</v>
      </c>
    </row>
    <row r="443" spans="1:11" ht="33.75">
      <c r="A443" s="110"/>
      <c r="B443" s="106"/>
      <c r="C443" s="25">
        <v>4248</v>
      </c>
      <c r="D443" s="13" t="s">
        <v>118</v>
      </c>
      <c r="E443" s="65"/>
      <c r="F443" s="80"/>
      <c r="G443" s="65">
        <v>6800</v>
      </c>
      <c r="H443" s="65">
        <v>5429</v>
      </c>
      <c r="I443" s="65"/>
      <c r="J443" s="79">
        <f t="shared" si="33"/>
        <v>0</v>
      </c>
      <c r="K443" s="79"/>
    </row>
    <row r="444" spans="1:11" ht="33.75">
      <c r="A444" s="110"/>
      <c r="B444" s="106"/>
      <c r="C444" s="25">
        <v>4249</v>
      </c>
      <c r="D444" s="13" t="s">
        <v>118</v>
      </c>
      <c r="E444" s="65"/>
      <c r="F444" s="80"/>
      <c r="G444" s="65">
        <v>1200</v>
      </c>
      <c r="H444" s="65">
        <v>411.76</v>
      </c>
      <c r="I444" s="65"/>
      <c r="J444" s="79">
        <f t="shared" si="33"/>
        <v>0</v>
      </c>
      <c r="K444" s="79"/>
    </row>
    <row r="445" spans="1:11" ht="11.25">
      <c r="A445" s="110"/>
      <c r="B445" s="106"/>
      <c r="C445" s="25">
        <v>4260</v>
      </c>
      <c r="D445" s="13" t="s">
        <v>15</v>
      </c>
      <c r="E445" s="65">
        <v>8432.97</v>
      </c>
      <c r="F445" s="80">
        <v>100</v>
      </c>
      <c r="G445" s="65">
        <v>8600</v>
      </c>
      <c r="H445" s="65">
        <v>9528</v>
      </c>
      <c r="I445" s="65">
        <v>9427.01</v>
      </c>
      <c r="J445" s="80">
        <f t="shared" si="33"/>
        <v>98.94007136859781</v>
      </c>
      <c r="K445" s="79">
        <f t="shared" si="35"/>
        <v>111.7875434159021</v>
      </c>
    </row>
    <row r="446" spans="1:11" ht="11.25">
      <c r="A446" s="110"/>
      <c r="B446" s="106"/>
      <c r="C446" s="25">
        <v>4270</v>
      </c>
      <c r="D446" s="13" t="s">
        <v>17</v>
      </c>
      <c r="E446" s="65"/>
      <c r="F446" s="80"/>
      <c r="G446" s="65">
        <v>3500</v>
      </c>
      <c r="H446" s="65">
        <v>3500</v>
      </c>
      <c r="I446" s="65">
        <v>567.7</v>
      </c>
      <c r="J446" s="79">
        <f t="shared" si="33"/>
        <v>16.220000000000002</v>
      </c>
      <c r="K446" s="79"/>
    </row>
    <row r="447" spans="1:11" ht="13.5" customHeight="1">
      <c r="A447" s="110"/>
      <c r="B447" s="106"/>
      <c r="C447" s="25">
        <v>4280</v>
      </c>
      <c r="D447" s="13" t="s">
        <v>83</v>
      </c>
      <c r="E447" s="65">
        <v>1100</v>
      </c>
      <c r="F447" s="80">
        <v>92</v>
      </c>
      <c r="G447" s="65">
        <v>1200</v>
      </c>
      <c r="H447" s="65">
        <v>1600</v>
      </c>
      <c r="I447" s="65">
        <v>1599.9</v>
      </c>
      <c r="J447" s="80">
        <f t="shared" si="33"/>
        <v>99.99375</v>
      </c>
      <c r="K447" s="79">
        <f t="shared" si="35"/>
        <v>145.44545454545454</v>
      </c>
    </row>
    <row r="448" spans="1:11" ht="11.25" customHeight="1">
      <c r="A448" s="110"/>
      <c r="B448" s="106"/>
      <c r="C448" s="25">
        <v>4300</v>
      </c>
      <c r="D448" s="13" t="s">
        <v>19</v>
      </c>
      <c r="E448" s="65">
        <v>41045.07</v>
      </c>
      <c r="F448" s="80">
        <v>100</v>
      </c>
      <c r="G448" s="65">
        <v>26900</v>
      </c>
      <c r="H448" s="65">
        <v>27270</v>
      </c>
      <c r="I448" s="65">
        <v>27169.69</v>
      </c>
      <c r="J448" s="79">
        <f t="shared" si="33"/>
        <v>99.63215988265492</v>
      </c>
      <c r="K448" s="79">
        <f t="shared" si="35"/>
        <v>66.194770772714</v>
      </c>
    </row>
    <row r="449" spans="1:11" ht="11.25" customHeight="1">
      <c r="A449" s="110"/>
      <c r="B449" s="106"/>
      <c r="C449" s="25">
        <v>4309</v>
      </c>
      <c r="D449" s="13" t="s">
        <v>19</v>
      </c>
      <c r="E449" s="65">
        <v>8000</v>
      </c>
      <c r="F449" s="80">
        <v>100</v>
      </c>
      <c r="G449" s="65"/>
      <c r="H449" s="65"/>
      <c r="I449" s="65"/>
      <c r="J449" s="79"/>
      <c r="K449" s="79">
        <f t="shared" si="35"/>
        <v>0</v>
      </c>
    </row>
    <row r="450" spans="1:11" ht="12.75" customHeight="1">
      <c r="A450" s="110"/>
      <c r="B450" s="106"/>
      <c r="C450" s="25">
        <v>4350</v>
      </c>
      <c r="D450" s="13" t="s">
        <v>85</v>
      </c>
      <c r="E450" s="65">
        <v>1418.07</v>
      </c>
      <c r="F450" s="80">
        <v>95</v>
      </c>
      <c r="G450" s="65">
        <v>1600</v>
      </c>
      <c r="H450" s="65">
        <v>1600</v>
      </c>
      <c r="I450" s="65">
        <v>1351.76</v>
      </c>
      <c r="J450" s="79">
        <f t="shared" si="33"/>
        <v>84.485</v>
      </c>
      <c r="K450" s="79">
        <f t="shared" si="35"/>
        <v>95.32392618135917</v>
      </c>
    </row>
    <row r="451" spans="1:11" ht="36" customHeight="1">
      <c r="A451" s="110"/>
      <c r="B451" s="106"/>
      <c r="C451" s="25">
        <v>4370</v>
      </c>
      <c r="D451" s="13" t="s">
        <v>178</v>
      </c>
      <c r="E451" s="65">
        <v>1821.66</v>
      </c>
      <c r="F451" s="80">
        <v>87</v>
      </c>
      <c r="G451" s="65">
        <v>2000</v>
      </c>
      <c r="H451" s="65">
        <v>2000</v>
      </c>
      <c r="I451" s="65">
        <v>1694.7</v>
      </c>
      <c r="J451" s="79">
        <f t="shared" si="33"/>
        <v>84.735</v>
      </c>
      <c r="K451" s="79">
        <f t="shared" si="35"/>
        <v>93.03053259115313</v>
      </c>
    </row>
    <row r="452" spans="1:11" ht="11.25">
      <c r="A452" s="110"/>
      <c r="B452" s="106"/>
      <c r="C452" s="25">
        <v>4410</v>
      </c>
      <c r="D452" s="13" t="s">
        <v>119</v>
      </c>
      <c r="E452" s="65">
        <v>890.85</v>
      </c>
      <c r="F452" s="80">
        <v>100</v>
      </c>
      <c r="G452" s="65">
        <v>2500</v>
      </c>
      <c r="H452" s="65">
        <v>2500</v>
      </c>
      <c r="I452" s="65">
        <v>1877.32</v>
      </c>
      <c r="J452" s="79">
        <f t="shared" si="33"/>
        <v>75.0928</v>
      </c>
      <c r="K452" s="79">
        <f t="shared" si="35"/>
        <v>210.73356906325418</v>
      </c>
    </row>
    <row r="453" spans="1:11" ht="9.75" customHeight="1">
      <c r="A453" s="110"/>
      <c r="B453" s="106"/>
      <c r="C453" s="25">
        <v>4430</v>
      </c>
      <c r="D453" s="13" t="s">
        <v>35</v>
      </c>
      <c r="E453" s="65">
        <v>468.5</v>
      </c>
      <c r="F453" s="80">
        <v>78</v>
      </c>
      <c r="G453" s="65">
        <v>500</v>
      </c>
      <c r="H453" s="65">
        <v>500</v>
      </c>
      <c r="I453" s="65">
        <v>353.5</v>
      </c>
      <c r="J453" s="79">
        <f t="shared" si="33"/>
        <v>70.7</v>
      </c>
      <c r="K453" s="79">
        <f t="shared" si="35"/>
        <v>75.45357524012807</v>
      </c>
    </row>
    <row r="454" spans="1:11" ht="11.25">
      <c r="A454" s="110"/>
      <c r="B454" s="106"/>
      <c r="C454" s="25">
        <v>4440</v>
      </c>
      <c r="D454" s="13" t="s">
        <v>120</v>
      </c>
      <c r="E454" s="65">
        <v>11161.16</v>
      </c>
      <c r="F454" s="80">
        <v>100</v>
      </c>
      <c r="G454" s="65">
        <v>12652</v>
      </c>
      <c r="H454" s="65">
        <v>13128</v>
      </c>
      <c r="I454" s="65">
        <v>13127.3</v>
      </c>
      <c r="J454" s="80">
        <f t="shared" si="33"/>
        <v>99.9946678854357</v>
      </c>
      <c r="K454" s="79">
        <f t="shared" si="35"/>
        <v>117.61591089098265</v>
      </c>
    </row>
    <row r="455" spans="1:11" ht="33.75">
      <c r="A455" s="110"/>
      <c r="B455" s="106"/>
      <c r="C455" s="25">
        <v>4520</v>
      </c>
      <c r="D455" s="13" t="s">
        <v>52</v>
      </c>
      <c r="E455" s="65">
        <v>2031.43</v>
      </c>
      <c r="F455" s="80">
        <v>100</v>
      </c>
      <c r="G455" s="65">
        <v>1000</v>
      </c>
      <c r="H455" s="65">
        <v>1000</v>
      </c>
      <c r="I455" s="65"/>
      <c r="J455" s="80">
        <f t="shared" si="33"/>
        <v>0</v>
      </c>
      <c r="K455" s="79">
        <f t="shared" si="35"/>
        <v>0</v>
      </c>
    </row>
    <row r="456" spans="1:11" ht="32.25" customHeight="1">
      <c r="A456" s="110"/>
      <c r="B456" s="106"/>
      <c r="C456" s="25">
        <v>4700</v>
      </c>
      <c r="D456" s="13" t="s">
        <v>185</v>
      </c>
      <c r="E456" s="65">
        <v>150</v>
      </c>
      <c r="F456" s="80">
        <v>100</v>
      </c>
      <c r="G456" s="65">
        <v>400</v>
      </c>
      <c r="H456" s="65">
        <v>400</v>
      </c>
      <c r="I456" s="65">
        <v>230</v>
      </c>
      <c r="J456" s="79">
        <f t="shared" si="33"/>
        <v>57.49999999999999</v>
      </c>
      <c r="K456" s="79">
        <f t="shared" si="35"/>
        <v>153.33333333333334</v>
      </c>
    </row>
    <row r="457" spans="1:11" ht="34.5" customHeight="1">
      <c r="A457" s="110"/>
      <c r="B457" s="106"/>
      <c r="C457" s="25">
        <v>4740</v>
      </c>
      <c r="D457" s="13" t="s">
        <v>180</v>
      </c>
      <c r="E457" s="65">
        <v>446.81</v>
      </c>
      <c r="F457" s="80">
        <v>89</v>
      </c>
      <c r="G457" s="65">
        <v>500</v>
      </c>
      <c r="H457" s="65">
        <v>500</v>
      </c>
      <c r="I457" s="65">
        <v>239.32</v>
      </c>
      <c r="J457" s="79">
        <f t="shared" si="33"/>
        <v>47.864000000000004</v>
      </c>
      <c r="K457" s="79">
        <f t="shared" si="35"/>
        <v>53.56191669837291</v>
      </c>
    </row>
    <row r="458" spans="1:11" ht="32.25" customHeight="1">
      <c r="A458" s="110"/>
      <c r="B458" s="107"/>
      <c r="C458" s="25">
        <v>4750</v>
      </c>
      <c r="D458" s="13" t="s">
        <v>188</v>
      </c>
      <c r="E458" s="65">
        <v>187.78</v>
      </c>
      <c r="F458" s="80">
        <v>83</v>
      </c>
      <c r="G458" s="65">
        <v>3000</v>
      </c>
      <c r="H458" s="65">
        <v>5800</v>
      </c>
      <c r="I458" s="65">
        <v>5522.8</v>
      </c>
      <c r="J458" s="79">
        <f t="shared" si="33"/>
        <v>95.22068965517242</v>
      </c>
      <c r="K458" s="79">
        <f t="shared" si="35"/>
        <v>2941.1012887421452</v>
      </c>
    </row>
    <row r="459" spans="1:11" ht="22.5">
      <c r="A459" s="110"/>
      <c r="B459" s="107"/>
      <c r="C459" s="25">
        <v>6057</v>
      </c>
      <c r="D459" s="13" t="s">
        <v>250</v>
      </c>
      <c r="E459" s="65"/>
      <c r="F459" s="80"/>
      <c r="G459" s="65"/>
      <c r="H459" s="65">
        <v>36295</v>
      </c>
      <c r="I459" s="65">
        <v>36295</v>
      </c>
      <c r="J459" s="79">
        <f t="shared" si="33"/>
        <v>100</v>
      </c>
      <c r="K459" s="79"/>
    </row>
    <row r="460" spans="1:11" ht="22.5">
      <c r="A460" s="110"/>
      <c r="B460" s="108"/>
      <c r="C460" s="25">
        <v>6059</v>
      </c>
      <c r="D460" s="13" t="s">
        <v>250</v>
      </c>
      <c r="E460" s="65"/>
      <c r="F460" s="80"/>
      <c r="G460" s="65"/>
      <c r="H460" s="65">
        <v>6405</v>
      </c>
      <c r="I460" s="65">
        <v>6405</v>
      </c>
      <c r="J460" s="79">
        <f t="shared" si="33"/>
        <v>100</v>
      </c>
      <c r="K460" s="79"/>
    </row>
    <row r="461" spans="1:11" ht="21">
      <c r="A461" s="110"/>
      <c r="B461" s="114">
        <v>80146</v>
      </c>
      <c r="C461" s="35"/>
      <c r="D461" s="2" t="s">
        <v>241</v>
      </c>
      <c r="E461" s="72">
        <f>SUM(E462:E464)</f>
        <v>27702.519999999997</v>
      </c>
      <c r="F461" s="76">
        <v>82</v>
      </c>
      <c r="G461" s="72">
        <f>SUM(G462:G464)</f>
        <v>31821</v>
      </c>
      <c r="H461" s="72">
        <f>SUM(H462:H464)</f>
        <v>31821</v>
      </c>
      <c r="I461" s="72">
        <f>SUM(I462:I464)</f>
        <v>18791.260000000002</v>
      </c>
      <c r="J461" s="78">
        <f>(I461/H461)*100</f>
        <v>59.05301530435876</v>
      </c>
      <c r="K461" s="79">
        <f>(I461/E461)*100</f>
        <v>67.83231272822835</v>
      </c>
    </row>
    <row r="462" spans="1:11" ht="12" customHeight="1">
      <c r="A462" s="110"/>
      <c r="B462" s="110"/>
      <c r="C462" s="25">
        <v>4210</v>
      </c>
      <c r="D462" s="13" t="s">
        <v>14</v>
      </c>
      <c r="E462" s="65">
        <v>4297.76</v>
      </c>
      <c r="F462" s="80">
        <v>86</v>
      </c>
      <c r="G462" s="65">
        <v>6740</v>
      </c>
      <c r="H462" s="65">
        <v>6740</v>
      </c>
      <c r="I462" s="65">
        <v>1476.92</v>
      </c>
      <c r="J462" s="79">
        <f>(I462/H462)*100</f>
        <v>21.912759643916914</v>
      </c>
      <c r="K462" s="79">
        <f>(I462/E462)*100</f>
        <v>34.364878448307955</v>
      </c>
    </row>
    <row r="463" spans="1:11" ht="11.25">
      <c r="A463" s="110"/>
      <c r="B463" s="110"/>
      <c r="C463" s="25">
        <v>4300</v>
      </c>
      <c r="D463" s="13" t="s">
        <v>130</v>
      </c>
      <c r="E463" s="65">
        <v>22099.09</v>
      </c>
      <c r="F463" s="80">
        <v>100</v>
      </c>
      <c r="G463" s="65">
        <v>18600</v>
      </c>
      <c r="H463" s="65">
        <v>18600</v>
      </c>
      <c r="I463" s="65">
        <v>15376.87</v>
      </c>
      <c r="J463" s="79">
        <f>(I463/H463)*100</f>
        <v>82.67134408602152</v>
      </c>
      <c r="K463" s="79">
        <f>(I463/E463)*100</f>
        <v>69.58146240410804</v>
      </c>
    </row>
    <row r="464" spans="1:11" ht="11.25">
      <c r="A464" s="110"/>
      <c r="B464" s="110"/>
      <c r="C464" s="25">
        <v>4410</v>
      </c>
      <c r="D464" s="13" t="s">
        <v>76</v>
      </c>
      <c r="E464" s="65">
        <v>1305.67</v>
      </c>
      <c r="F464" s="80">
        <v>20</v>
      </c>
      <c r="G464" s="65">
        <v>6481</v>
      </c>
      <c r="H464" s="65">
        <v>6481</v>
      </c>
      <c r="I464" s="65">
        <v>1937.47</v>
      </c>
      <c r="J464" s="80">
        <f>(I464/H464)*100</f>
        <v>29.89461502854498</v>
      </c>
      <c r="K464" s="79">
        <f>(I464/E464)*100</f>
        <v>148.388949734619</v>
      </c>
    </row>
    <row r="465" spans="1:11" ht="11.25">
      <c r="A465" s="110"/>
      <c r="B465" s="104">
        <v>80148</v>
      </c>
      <c r="C465" s="25"/>
      <c r="D465" s="2" t="s">
        <v>257</v>
      </c>
      <c r="E465" s="72">
        <f>E466+E467+E468+E469+E470+E471+E472</f>
        <v>96348.75</v>
      </c>
      <c r="F465" s="76">
        <v>100</v>
      </c>
      <c r="G465" s="72">
        <f>G466+G467+G468+G469+G470+G471+G472</f>
        <v>90760</v>
      </c>
      <c r="H465" s="72">
        <f>H466+H467+H468+H469+H470+H471+H472</f>
        <v>103250</v>
      </c>
      <c r="I465" s="72">
        <f>I466+I467+I468+I469+I470+I471+I472</f>
        <v>102625.29999999999</v>
      </c>
      <c r="J465" s="76">
        <f aca="true" t="shared" si="36" ref="J465:J472">(I465/H465)*100</f>
        <v>99.39496368038739</v>
      </c>
      <c r="K465" s="78">
        <f aca="true" t="shared" si="37" ref="K465:K472">(I465/E465)*100</f>
        <v>106.51440729641017</v>
      </c>
    </row>
    <row r="466" spans="1:11" ht="24" customHeight="1">
      <c r="A466" s="110"/>
      <c r="B466" s="105"/>
      <c r="C466" s="25">
        <v>3020</v>
      </c>
      <c r="D466" s="13" t="s">
        <v>112</v>
      </c>
      <c r="E466" s="65">
        <v>643.82</v>
      </c>
      <c r="F466" s="80">
        <v>91</v>
      </c>
      <c r="G466" s="65">
        <v>1530</v>
      </c>
      <c r="H466" s="65">
        <v>1530</v>
      </c>
      <c r="I466" s="65">
        <v>1189.75</v>
      </c>
      <c r="J466" s="80">
        <f t="shared" si="36"/>
        <v>77.76143790849673</v>
      </c>
      <c r="K466" s="79">
        <f t="shared" si="37"/>
        <v>184.79543971917616</v>
      </c>
    </row>
    <row r="467" spans="1:11" ht="20.25" customHeight="1">
      <c r="A467" s="110"/>
      <c r="B467" s="105"/>
      <c r="C467" s="25">
        <v>4010</v>
      </c>
      <c r="D467" s="13" t="s">
        <v>71</v>
      </c>
      <c r="E467" s="65">
        <v>66966.78</v>
      </c>
      <c r="F467" s="80">
        <v>100</v>
      </c>
      <c r="G467" s="65">
        <v>66899</v>
      </c>
      <c r="H467" s="65">
        <v>80569</v>
      </c>
      <c r="I467" s="65">
        <v>80568.34</v>
      </c>
      <c r="J467" s="80">
        <f t="shared" si="36"/>
        <v>99.99918082637242</v>
      </c>
      <c r="K467" s="79">
        <f t="shared" si="37"/>
        <v>120.31090639269202</v>
      </c>
    </row>
    <row r="468" spans="1:11" ht="22.5" customHeight="1">
      <c r="A468" s="110"/>
      <c r="B468" s="105"/>
      <c r="C468" s="25">
        <v>4040</v>
      </c>
      <c r="D468" s="13" t="s">
        <v>115</v>
      </c>
      <c r="E468" s="65">
        <v>12272.84</v>
      </c>
      <c r="F468" s="80">
        <v>100</v>
      </c>
      <c r="G468" s="65">
        <v>5623</v>
      </c>
      <c r="H468" s="65">
        <v>4345</v>
      </c>
      <c r="I468" s="65">
        <v>4344.99</v>
      </c>
      <c r="J468" s="80">
        <f t="shared" si="36"/>
        <v>99.99976985040276</v>
      </c>
      <c r="K468" s="79">
        <f t="shared" si="37"/>
        <v>35.403297036382774</v>
      </c>
    </row>
    <row r="469" spans="1:11" ht="21.75" customHeight="1">
      <c r="A469" s="110"/>
      <c r="B469" s="105"/>
      <c r="C469" s="25">
        <v>4110</v>
      </c>
      <c r="D469" s="13" t="s">
        <v>116</v>
      </c>
      <c r="E469" s="65">
        <v>11198.97</v>
      </c>
      <c r="F469" s="80">
        <v>100</v>
      </c>
      <c r="G469" s="65">
        <v>10896</v>
      </c>
      <c r="H469" s="65">
        <v>11174</v>
      </c>
      <c r="I469" s="65">
        <v>11173.04</v>
      </c>
      <c r="J469" s="80">
        <f t="shared" si="36"/>
        <v>99.99140862717022</v>
      </c>
      <c r="K469" s="79">
        <f t="shared" si="37"/>
        <v>99.76846084952456</v>
      </c>
    </row>
    <row r="470" spans="1:11" ht="11.25">
      <c r="A470" s="110"/>
      <c r="B470" s="105"/>
      <c r="C470" s="25">
        <v>4120</v>
      </c>
      <c r="D470" s="13" t="s">
        <v>48</v>
      </c>
      <c r="E470" s="65">
        <v>1766.34</v>
      </c>
      <c r="F470" s="80">
        <v>99</v>
      </c>
      <c r="G470" s="65">
        <v>1775</v>
      </c>
      <c r="H470" s="65">
        <v>1595</v>
      </c>
      <c r="I470" s="65">
        <v>1594.42</v>
      </c>
      <c r="J470" s="80">
        <f t="shared" si="36"/>
        <v>99.96363636363637</v>
      </c>
      <c r="K470" s="79">
        <f t="shared" si="37"/>
        <v>90.26687953621614</v>
      </c>
    </row>
    <row r="471" spans="1:11" ht="12.75" customHeight="1">
      <c r="A471" s="110"/>
      <c r="B471" s="105"/>
      <c r="C471" s="25">
        <v>4210</v>
      </c>
      <c r="D471" s="13" t="s">
        <v>14</v>
      </c>
      <c r="E471" s="65"/>
      <c r="F471" s="80"/>
      <c r="G471" s="65"/>
      <c r="H471" s="65"/>
      <c r="I471" s="65"/>
      <c r="J471" s="80"/>
      <c r="K471" s="79"/>
    </row>
    <row r="472" spans="1:11" ht="11.25">
      <c r="A472" s="110"/>
      <c r="B472" s="113"/>
      <c r="C472" s="25">
        <v>4440</v>
      </c>
      <c r="D472" s="13" t="s">
        <v>120</v>
      </c>
      <c r="E472" s="65">
        <v>3500</v>
      </c>
      <c r="F472" s="80">
        <v>100</v>
      </c>
      <c r="G472" s="65">
        <v>4037</v>
      </c>
      <c r="H472" s="65">
        <v>4037</v>
      </c>
      <c r="I472" s="65">
        <v>3754.76</v>
      </c>
      <c r="J472" s="80">
        <f t="shared" si="36"/>
        <v>93.00866980431014</v>
      </c>
      <c r="K472" s="79">
        <f t="shared" si="37"/>
        <v>107.27885714285715</v>
      </c>
    </row>
    <row r="473" spans="1:11" ht="11.25">
      <c r="A473" s="110"/>
      <c r="B473" s="114">
        <v>80195</v>
      </c>
      <c r="C473" s="35"/>
      <c r="D473" s="2" t="s">
        <v>27</v>
      </c>
      <c r="E473" s="72">
        <f>SUM(E474:E479)</f>
        <v>61905.49</v>
      </c>
      <c r="F473" s="76">
        <v>100</v>
      </c>
      <c r="G473" s="72">
        <f>SUM(G474:G479)</f>
        <v>55901</v>
      </c>
      <c r="H473" s="72">
        <f>SUM(H474:H479)</f>
        <v>59201</v>
      </c>
      <c r="I473" s="72">
        <f>SUM(I474:I479)</f>
        <v>59200.89</v>
      </c>
      <c r="J473" s="78">
        <f>(I473/H473)*100</f>
        <v>99.99981419232783</v>
      </c>
      <c r="K473" s="78">
        <f>(I473/E473)*100</f>
        <v>95.63108215442605</v>
      </c>
    </row>
    <row r="474" spans="1:11" s="41" customFormat="1" ht="45">
      <c r="A474" s="110"/>
      <c r="B474" s="114"/>
      <c r="C474" s="25">
        <v>2710</v>
      </c>
      <c r="D474" s="13" t="s">
        <v>276</v>
      </c>
      <c r="E474" s="65"/>
      <c r="F474" s="80"/>
      <c r="G474" s="65"/>
      <c r="H474" s="65">
        <v>3015</v>
      </c>
      <c r="I474" s="65">
        <v>3014.89</v>
      </c>
      <c r="J474" s="78"/>
      <c r="K474" s="79"/>
    </row>
    <row r="475" spans="1:11" s="41" customFormat="1" ht="12.75" customHeight="1">
      <c r="A475" s="110"/>
      <c r="B475" s="114"/>
      <c r="C475" s="25">
        <v>3260</v>
      </c>
      <c r="D475" s="13" t="s">
        <v>114</v>
      </c>
      <c r="E475" s="65">
        <v>12083.02</v>
      </c>
      <c r="F475" s="80">
        <v>100</v>
      </c>
      <c r="G475" s="65"/>
      <c r="H475" s="65"/>
      <c r="I475" s="65"/>
      <c r="J475" s="80"/>
      <c r="K475" s="79"/>
    </row>
    <row r="476" spans="1:11" ht="22.5">
      <c r="A476" s="110"/>
      <c r="B476" s="110"/>
      <c r="C476" s="25">
        <v>4170</v>
      </c>
      <c r="D476" s="13" t="s">
        <v>32</v>
      </c>
      <c r="E476" s="65">
        <v>913.4</v>
      </c>
      <c r="F476" s="80">
        <v>99</v>
      </c>
      <c r="G476" s="65"/>
      <c r="H476" s="65">
        <v>285</v>
      </c>
      <c r="I476" s="65">
        <v>285</v>
      </c>
      <c r="J476" s="80">
        <f aca="true" t="shared" si="38" ref="J476:J482">(I476/H476)*100</f>
        <v>100</v>
      </c>
      <c r="K476" s="79"/>
    </row>
    <row r="477" spans="1:11" ht="9.75" customHeight="1">
      <c r="A477" s="110"/>
      <c r="B477" s="110"/>
      <c r="C477" s="25">
        <v>4210</v>
      </c>
      <c r="D477" s="13" t="s">
        <v>14</v>
      </c>
      <c r="E477" s="65">
        <v>262.09</v>
      </c>
      <c r="F477" s="80">
        <v>100</v>
      </c>
      <c r="G477" s="65"/>
      <c r="H477" s="65"/>
      <c r="I477" s="65"/>
      <c r="J477" s="80"/>
      <c r="K477" s="79"/>
    </row>
    <row r="478" spans="1:11" ht="9.75" customHeight="1">
      <c r="A478" s="110"/>
      <c r="B478" s="110"/>
      <c r="C478" s="25">
        <v>4300</v>
      </c>
      <c r="D478" s="13" t="s">
        <v>19</v>
      </c>
      <c r="E478" s="65">
        <v>39.98</v>
      </c>
      <c r="F478" s="80">
        <v>100</v>
      </c>
      <c r="G478" s="65"/>
      <c r="H478" s="65"/>
      <c r="I478" s="65"/>
      <c r="J478" s="80"/>
      <c r="K478" s="79"/>
    </row>
    <row r="479" spans="1:11" ht="11.25">
      <c r="A479" s="110"/>
      <c r="B479" s="110"/>
      <c r="C479" s="25">
        <v>4440</v>
      </c>
      <c r="D479" s="13" t="s">
        <v>120</v>
      </c>
      <c r="E479" s="65">
        <v>48607</v>
      </c>
      <c r="F479" s="80">
        <v>100</v>
      </c>
      <c r="G479" s="65">
        <v>55901</v>
      </c>
      <c r="H479" s="65">
        <v>55901</v>
      </c>
      <c r="I479" s="65">
        <v>55901</v>
      </c>
      <c r="J479" s="80">
        <f t="shared" si="38"/>
        <v>100</v>
      </c>
      <c r="K479" s="79">
        <f>(I479/E479)*100</f>
        <v>115.00606908469973</v>
      </c>
    </row>
    <row r="480" spans="1:11" ht="11.25">
      <c r="A480" s="120" t="s">
        <v>131</v>
      </c>
      <c r="B480" s="2"/>
      <c r="C480" s="2"/>
      <c r="D480" s="2" t="s">
        <v>132</v>
      </c>
      <c r="E480" s="72">
        <f>E484+E502+E481</f>
        <v>74304.72</v>
      </c>
      <c r="F480" s="76">
        <v>89</v>
      </c>
      <c r="G480" s="72">
        <f>G481+G484+G502</f>
        <v>80292</v>
      </c>
      <c r="H480" s="72">
        <f>H481+H484+H502</f>
        <v>80361</v>
      </c>
      <c r="I480" s="72">
        <f>I481+I484+I502</f>
        <v>78342.06</v>
      </c>
      <c r="J480" s="78">
        <f t="shared" si="38"/>
        <v>97.48766192556091</v>
      </c>
      <c r="K480" s="78">
        <f>(I480/E480)*100</f>
        <v>105.43349063155073</v>
      </c>
    </row>
    <row r="481" spans="1:11" ht="11.25">
      <c r="A481" s="120"/>
      <c r="B481" s="117">
        <v>85153</v>
      </c>
      <c r="C481" s="2"/>
      <c r="D481" s="2" t="s">
        <v>186</v>
      </c>
      <c r="E481" s="72">
        <f>E482+E483</f>
        <v>1970.99</v>
      </c>
      <c r="F481" s="76">
        <v>66</v>
      </c>
      <c r="G481" s="72">
        <f>G482+G483</f>
        <v>3600</v>
      </c>
      <c r="H481" s="72">
        <f>H482+H483</f>
        <v>3600</v>
      </c>
      <c r="I481" s="72">
        <f>I482+I483</f>
        <v>3495</v>
      </c>
      <c r="J481" s="78">
        <f t="shared" si="38"/>
        <v>97.08333333333333</v>
      </c>
      <c r="K481" s="78">
        <f>(I481/E481)*100</f>
        <v>177.32205642849533</v>
      </c>
    </row>
    <row r="482" spans="1:11" ht="11.25" customHeight="1">
      <c r="A482" s="120"/>
      <c r="B482" s="121"/>
      <c r="C482" s="13">
        <v>4210</v>
      </c>
      <c r="D482" s="13" t="s">
        <v>183</v>
      </c>
      <c r="E482" s="65">
        <v>190.99</v>
      </c>
      <c r="F482" s="80">
        <v>38</v>
      </c>
      <c r="G482" s="65">
        <v>600</v>
      </c>
      <c r="H482" s="65">
        <v>170</v>
      </c>
      <c r="I482" s="65">
        <v>65</v>
      </c>
      <c r="J482" s="79">
        <f t="shared" si="38"/>
        <v>38.23529411764706</v>
      </c>
      <c r="K482" s="79"/>
    </row>
    <row r="483" spans="1:11" ht="9.75" customHeight="1">
      <c r="A483" s="120"/>
      <c r="B483" s="121"/>
      <c r="C483" s="13">
        <v>4300</v>
      </c>
      <c r="D483" s="13" t="s">
        <v>19</v>
      </c>
      <c r="E483" s="65">
        <v>1780</v>
      </c>
      <c r="F483" s="80">
        <v>100</v>
      </c>
      <c r="G483" s="65">
        <v>3000</v>
      </c>
      <c r="H483" s="65">
        <v>3430</v>
      </c>
      <c r="I483" s="65">
        <v>3430</v>
      </c>
      <c r="J483" s="80">
        <v>100</v>
      </c>
      <c r="K483" s="79">
        <f aca="true" t="shared" si="39" ref="K483:K514">(I483/E483)*100</f>
        <v>192.69662921348313</v>
      </c>
    </row>
    <row r="484" spans="1:11" ht="21" customHeight="1">
      <c r="A484" s="120"/>
      <c r="B484" s="117">
        <v>85154</v>
      </c>
      <c r="C484" s="2"/>
      <c r="D484" s="2" t="s">
        <v>133</v>
      </c>
      <c r="E484" s="63">
        <f>SUM(E485:E501)</f>
        <v>72103.73</v>
      </c>
      <c r="F484" s="69">
        <v>90</v>
      </c>
      <c r="G484" s="63">
        <f>SUM(G485:G501)</f>
        <v>76400</v>
      </c>
      <c r="H484" s="63">
        <f>SUM(H485:H501)</f>
        <v>76400</v>
      </c>
      <c r="I484" s="63">
        <f>SUM(I485:I501)</f>
        <v>74606.88</v>
      </c>
      <c r="J484" s="78">
        <f>(I484/H484)*100</f>
        <v>97.65298429319373</v>
      </c>
      <c r="K484" s="78">
        <f t="shared" si="39"/>
        <v>103.47159571356434</v>
      </c>
    </row>
    <row r="485" spans="1:11" ht="45.75" customHeight="1">
      <c r="A485" s="120"/>
      <c r="B485" s="106"/>
      <c r="C485" s="13">
        <v>2820</v>
      </c>
      <c r="D485" s="13" t="s">
        <v>134</v>
      </c>
      <c r="E485" s="65">
        <v>20000</v>
      </c>
      <c r="F485" s="80">
        <v>100</v>
      </c>
      <c r="G485" s="65">
        <v>16000</v>
      </c>
      <c r="H485" s="65">
        <v>16000</v>
      </c>
      <c r="I485" s="65">
        <v>15991.08</v>
      </c>
      <c r="J485" s="80">
        <f aca="true" t="shared" si="40" ref="J485:J505">(I485/H485)*100</f>
        <v>99.94425</v>
      </c>
      <c r="K485" s="79">
        <f t="shared" si="39"/>
        <v>79.9554</v>
      </c>
    </row>
    <row r="486" spans="1:11" ht="24" customHeight="1">
      <c r="A486" s="120"/>
      <c r="B486" s="106"/>
      <c r="C486" s="13">
        <v>3030</v>
      </c>
      <c r="D486" s="13" t="s">
        <v>75</v>
      </c>
      <c r="E486" s="65">
        <v>173.35</v>
      </c>
      <c r="F486" s="80">
        <v>87</v>
      </c>
      <c r="G486" s="65">
        <v>300</v>
      </c>
      <c r="H486" s="65">
        <v>32</v>
      </c>
      <c r="I486" s="65">
        <v>31.76</v>
      </c>
      <c r="J486" s="80">
        <f t="shared" si="40"/>
        <v>99.25</v>
      </c>
      <c r="K486" s="79">
        <f t="shared" si="39"/>
        <v>18.321315258148257</v>
      </c>
    </row>
    <row r="487" spans="1:11" ht="21" customHeight="1">
      <c r="A487" s="120"/>
      <c r="B487" s="106"/>
      <c r="C487" s="13">
        <v>4010</v>
      </c>
      <c r="D487" s="13" t="s">
        <v>79</v>
      </c>
      <c r="E487" s="65">
        <v>4740</v>
      </c>
      <c r="F487" s="80">
        <v>100</v>
      </c>
      <c r="G487" s="65">
        <v>9111</v>
      </c>
      <c r="H487" s="65">
        <v>9111</v>
      </c>
      <c r="I487" s="65">
        <v>8788.86</v>
      </c>
      <c r="J487" s="80">
        <f t="shared" si="40"/>
        <v>96.46427395456043</v>
      </c>
      <c r="K487" s="79">
        <f t="shared" si="39"/>
        <v>185.41898734177215</v>
      </c>
    </row>
    <row r="488" spans="1:11" ht="19.5" customHeight="1">
      <c r="A488" s="120"/>
      <c r="B488" s="106"/>
      <c r="C488" s="13">
        <v>4040</v>
      </c>
      <c r="D488" s="13" t="s">
        <v>136</v>
      </c>
      <c r="E488" s="65">
        <v>506.6</v>
      </c>
      <c r="F488" s="80">
        <v>100</v>
      </c>
      <c r="G488" s="65">
        <v>600</v>
      </c>
      <c r="H488" s="65">
        <v>600</v>
      </c>
      <c r="I488" s="65">
        <v>560.11</v>
      </c>
      <c r="J488" s="80">
        <f t="shared" si="40"/>
        <v>93.35166666666666</v>
      </c>
      <c r="K488" s="79">
        <f t="shared" si="39"/>
        <v>110.56257402289775</v>
      </c>
    </row>
    <row r="489" spans="1:11" ht="21.75" customHeight="1">
      <c r="A489" s="120"/>
      <c r="B489" s="106"/>
      <c r="C489" s="13">
        <v>4110</v>
      </c>
      <c r="D489" s="13" t="s">
        <v>116</v>
      </c>
      <c r="E489" s="65"/>
      <c r="F489" s="80"/>
      <c r="G489" s="65">
        <v>1902</v>
      </c>
      <c r="H489" s="65">
        <v>1902</v>
      </c>
      <c r="I489" s="65">
        <v>1374.71</v>
      </c>
      <c r="J489" s="80">
        <f t="shared" si="40"/>
        <v>72.27707676130389</v>
      </c>
      <c r="K489" s="79"/>
    </row>
    <row r="490" spans="1:11" ht="11.25">
      <c r="A490" s="120"/>
      <c r="B490" s="106"/>
      <c r="C490" s="13">
        <v>4120</v>
      </c>
      <c r="D490" s="13" t="s">
        <v>80</v>
      </c>
      <c r="E490" s="65">
        <v>12.41</v>
      </c>
      <c r="F490" s="80">
        <v>103</v>
      </c>
      <c r="G490" s="65">
        <v>238</v>
      </c>
      <c r="H490" s="65">
        <v>238</v>
      </c>
      <c r="I490" s="65">
        <v>220.29</v>
      </c>
      <c r="J490" s="79">
        <f t="shared" si="40"/>
        <v>92.55882352941175</v>
      </c>
      <c r="K490" s="79">
        <f t="shared" si="39"/>
        <v>1775.1007252215952</v>
      </c>
    </row>
    <row r="491" spans="1:11" ht="10.5" customHeight="1">
      <c r="A491" s="120"/>
      <c r="B491" s="106"/>
      <c r="C491" s="13">
        <v>4170</v>
      </c>
      <c r="D491" s="13" t="s">
        <v>32</v>
      </c>
      <c r="E491" s="65">
        <v>32265.94</v>
      </c>
      <c r="F491" s="80">
        <v>97</v>
      </c>
      <c r="G491" s="65">
        <v>36225</v>
      </c>
      <c r="H491" s="65">
        <v>33225</v>
      </c>
      <c r="I491" s="65">
        <v>32589.2</v>
      </c>
      <c r="J491" s="79">
        <f t="shared" si="40"/>
        <v>98.08638073739654</v>
      </c>
      <c r="K491" s="79">
        <f t="shared" si="39"/>
        <v>101.00186140555645</v>
      </c>
    </row>
    <row r="492" spans="1:11" ht="11.25">
      <c r="A492" s="120"/>
      <c r="B492" s="106"/>
      <c r="C492" s="13">
        <v>4210</v>
      </c>
      <c r="D492" s="13" t="s">
        <v>137</v>
      </c>
      <c r="E492" s="65">
        <v>328.21</v>
      </c>
      <c r="F492" s="80">
        <v>26</v>
      </c>
      <c r="G492" s="65">
        <v>748</v>
      </c>
      <c r="H492" s="65">
        <v>390</v>
      </c>
      <c r="I492" s="65">
        <v>348.49</v>
      </c>
      <c r="J492" s="79">
        <f t="shared" si="40"/>
        <v>89.35641025641026</v>
      </c>
      <c r="K492" s="79">
        <f t="shared" si="39"/>
        <v>106.17897078090249</v>
      </c>
    </row>
    <row r="493" spans="1:11" ht="11.25">
      <c r="A493" s="120"/>
      <c r="B493" s="106"/>
      <c r="C493" s="13">
        <v>4220</v>
      </c>
      <c r="D493" s="13" t="s">
        <v>138</v>
      </c>
      <c r="E493" s="65">
        <v>2956.86</v>
      </c>
      <c r="F493" s="80">
        <v>66</v>
      </c>
      <c r="G493" s="65">
        <v>2500</v>
      </c>
      <c r="H493" s="65">
        <v>2500</v>
      </c>
      <c r="I493" s="65">
        <v>2491.66</v>
      </c>
      <c r="J493" s="79">
        <f t="shared" si="40"/>
        <v>99.6664</v>
      </c>
      <c r="K493" s="79">
        <f t="shared" si="39"/>
        <v>84.26709414716962</v>
      </c>
    </row>
    <row r="494" spans="1:11" ht="11.25">
      <c r="A494" s="120"/>
      <c r="B494" s="106"/>
      <c r="C494" s="13">
        <v>4260</v>
      </c>
      <c r="D494" s="13" t="s">
        <v>15</v>
      </c>
      <c r="E494" s="65">
        <v>568</v>
      </c>
      <c r="F494" s="80">
        <v>100</v>
      </c>
      <c r="G494" s="65">
        <v>600</v>
      </c>
      <c r="H494" s="65">
        <v>100</v>
      </c>
      <c r="I494" s="65">
        <v>58.92</v>
      </c>
      <c r="J494" s="79">
        <f t="shared" si="40"/>
        <v>58.92000000000001</v>
      </c>
      <c r="K494" s="79">
        <f t="shared" si="39"/>
        <v>10.37323943661972</v>
      </c>
    </row>
    <row r="495" spans="1:11" ht="11.25">
      <c r="A495" s="120"/>
      <c r="B495" s="106"/>
      <c r="C495" s="13">
        <v>4300</v>
      </c>
      <c r="D495" s="13" t="s">
        <v>139</v>
      </c>
      <c r="E495" s="65">
        <v>8053.75</v>
      </c>
      <c r="F495" s="80">
        <v>68</v>
      </c>
      <c r="G495" s="65">
        <v>5422</v>
      </c>
      <c r="H495" s="65">
        <v>11433</v>
      </c>
      <c r="I495" s="65">
        <v>11433</v>
      </c>
      <c r="J495" s="79">
        <f t="shared" si="40"/>
        <v>100</v>
      </c>
      <c r="K495" s="79">
        <f t="shared" si="39"/>
        <v>141.95871488437064</v>
      </c>
    </row>
    <row r="496" spans="1:11" ht="34.5" customHeight="1">
      <c r="A496" s="120"/>
      <c r="B496" s="106"/>
      <c r="C496" s="13">
        <v>4370</v>
      </c>
      <c r="D496" s="13" t="s">
        <v>178</v>
      </c>
      <c r="E496" s="65">
        <v>553.61</v>
      </c>
      <c r="F496" s="80">
        <v>79</v>
      </c>
      <c r="G496" s="65">
        <v>669</v>
      </c>
      <c r="H496" s="65">
        <v>609</v>
      </c>
      <c r="I496" s="65">
        <v>559.2</v>
      </c>
      <c r="J496" s="79">
        <f t="shared" si="40"/>
        <v>91.82266009852218</v>
      </c>
      <c r="K496" s="79">
        <f t="shared" si="39"/>
        <v>101.00973609580753</v>
      </c>
    </row>
    <row r="497" spans="1:11" ht="20.25" customHeight="1">
      <c r="A497" s="120"/>
      <c r="B497" s="106"/>
      <c r="C497" s="13">
        <v>4400</v>
      </c>
      <c r="D497" s="13" t="s">
        <v>187</v>
      </c>
      <c r="E497" s="65">
        <v>374</v>
      </c>
      <c r="F497" s="80">
        <v>100</v>
      </c>
      <c r="G497" s="65">
        <v>385</v>
      </c>
      <c r="H497" s="65">
        <v>52</v>
      </c>
      <c r="I497" s="65">
        <v>51.6</v>
      </c>
      <c r="J497" s="79">
        <f t="shared" si="40"/>
        <v>99.23076923076923</v>
      </c>
      <c r="K497" s="79">
        <f t="shared" si="39"/>
        <v>13.796791443850267</v>
      </c>
    </row>
    <row r="498" spans="1:11" ht="11.25">
      <c r="A498" s="120"/>
      <c r="B498" s="106"/>
      <c r="C498" s="13">
        <v>4410</v>
      </c>
      <c r="D498" s="13" t="s">
        <v>76</v>
      </c>
      <c r="E498" s="65"/>
      <c r="F498" s="80"/>
      <c r="G498" s="65"/>
      <c r="H498" s="65"/>
      <c r="I498" s="65"/>
      <c r="J498" s="79"/>
      <c r="K498" s="79"/>
    </row>
    <row r="499" spans="1:11" ht="35.25" customHeight="1">
      <c r="A499" s="120"/>
      <c r="B499" s="106"/>
      <c r="C499" s="14">
        <v>4700</v>
      </c>
      <c r="D499" s="14" t="s">
        <v>185</v>
      </c>
      <c r="E499" s="66">
        <v>1496</v>
      </c>
      <c r="F499" s="80">
        <v>100</v>
      </c>
      <c r="G499" s="66">
        <v>1500</v>
      </c>
      <c r="H499" s="66">
        <v>10</v>
      </c>
      <c r="I499" s="66"/>
      <c r="J499" s="80">
        <f t="shared" si="40"/>
        <v>0</v>
      </c>
      <c r="K499" s="79">
        <f t="shared" si="39"/>
        <v>0</v>
      </c>
    </row>
    <row r="500" spans="1:11" ht="32.25" customHeight="1">
      <c r="A500" s="120"/>
      <c r="B500" s="106"/>
      <c r="C500" s="14">
        <v>4740</v>
      </c>
      <c r="D500" s="13" t="s">
        <v>180</v>
      </c>
      <c r="E500" s="66"/>
      <c r="F500" s="80"/>
      <c r="G500" s="66">
        <v>100</v>
      </c>
      <c r="H500" s="66">
        <v>38</v>
      </c>
      <c r="I500" s="66"/>
      <c r="J500" s="80">
        <f t="shared" si="40"/>
        <v>0</v>
      </c>
      <c r="K500" s="79"/>
    </row>
    <row r="501" spans="1:11" ht="32.25" customHeight="1">
      <c r="A501" s="120"/>
      <c r="B501" s="111"/>
      <c r="C501" s="14">
        <v>4750</v>
      </c>
      <c r="D501" s="13" t="s">
        <v>188</v>
      </c>
      <c r="E501" s="66">
        <v>75</v>
      </c>
      <c r="F501" s="80">
        <v>75</v>
      </c>
      <c r="G501" s="66">
        <v>100</v>
      </c>
      <c r="H501" s="66">
        <v>160</v>
      </c>
      <c r="I501" s="66">
        <v>108</v>
      </c>
      <c r="J501" s="80">
        <f t="shared" si="40"/>
        <v>67.5</v>
      </c>
      <c r="K501" s="79">
        <f t="shared" si="39"/>
        <v>144</v>
      </c>
    </row>
    <row r="502" spans="1:11" ht="10.5" customHeight="1">
      <c r="A502" s="110"/>
      <c r="B502" s="114">
        <v>85195</v>
      </c>
      <c r="C502" s="35"/>
      <c r="D502" s="2" t="s">
        <v>140</v>
      </c>
      <c r="E502" s="63">
        <f>E503+E504+E505</f>
        <v>230</v>
      </c>
      <c r="F502" s="69">
        <v>100</v>
      </c>
      <c r="G502" s="63">
        <f>G503+G504+G505</f>
        <v>292</v>
      </c>
      <c r="H502" s="63">
        <f>H503+H504+H505</f>
        <v>361</v>
      </c>
      <c r="I502" s="63">
        <f>I503+I504+I505</f>
        <v>240.18</v>
      </c>
      <c r="J502" s="76">
        <f t="shared" si="40"/>
        <v>66.53185595567868</v>
      </c>
      <c r="K502" s="78">
        <f t="shared" si="39"/>
        <v>104.42608695652173</v>
      </c>
    </row>
    <row r="503" spans="1:11" ht="20.25" customHeight="1">
      <c r="A503" s="110"/>
      <c r="B503" s="110"/>
      <c r="C503" s="14">
        <v>4010</v>
      </c>
      <c r="D503" s="13" t="s">
        <v>79</v>
      </c>
      <c r="E503" s="66">
        <v>195.4</v>
      </c>
      <c r="F503" s="46">
        <v>100</v>
      </c>
      <c r="G503" s="66">
        <v>248</v>
      </c>
      <c r="H503" s="66">
        <v>306</v>
      </c>
      <c r="I503" s="66">
        <v>204</v>
      </c>
      <c r="J503" s="80">
        <f t="shared" si="40"/>
        <v>66.66666666666666</v>
      </c>
      <c r="K503" s="79">
        <f t="shared" si="39"/>
        <v>104.40122824974412</v>
      </c>
    </row>
    <row r="504" spans="1:11" ht="21.75" customHeight="1">
      <c r="A504" s="110"/>
      <c r="B504" s="110"/>
      <c r="C504" s="14">
        <v>4110</v>
      </c>
      <c r="D504" s="13" t="s">
        <v>116</v>
      </c>
      <c r="E504" s="66">
        <v>29.88</v>
      </c>
      <c r="F504" s="46">
        <v>100</v>
      </c>
      <c r="G504" s="66">
        <v>38</v>
      </c>
      <c r="H504" s="66">
        <v>47</v>
      </c>
      <c r="I504" s="66">
        <v>31.18</v>
      </c>
      <c r="J504" s="80">
        <f t="shared" si="40"/>
        <v>66.34042553191489</v>
      </c>
      <c r="K504" s="79">
        <f t="shared" si="39"/>
        <v>104.35073627844713</v>
      </c>
    </row>
    <row r="505" spans="1:11" ht="11.25">
      <c r="A505" s="110"/>
      <c r="B505" s="110"/>
      <c r="C505" s="14">
        <v>4120</v>
      </c>
      <c r="D505" s="13" t="s">
        <v>80</v>
      </c>
      <c r="E505" s="66">
        <v>4.72</v>
      </c>
      <c r="F505" s="46">
        <v>100</v>
      </c>
      <c r="G505" s="66">
        <v>6</v>
      </c>
      <c r="H505" s="66">
        <v>8</v>
      </c>
      <c r="I505" s="66">
        <v>5</v>
      </c>
      <c r="J505" s="80">
        <f t="shared" si="40"/>
        <v>62.5</v>
      </c>
      <c r="K505" s="79">
        <f t="shared" si="39"/>
        <v>105.93220338983052</v>
      </c>
    </row>
    <row r="506" spans="1:11" ht="19.5" customHeight="1">
      <c r="A506" s="112" t="s">
        <v>141</v>
      </c>
      <c r="B506" s="2"/>
      <c r="C506" s="2"/>
      <c r="D506" s="2" t="s">
        <v>142</v>
      </c>
      <c r="E506" s="72">
        <f>E507+E509+E525+E544+E546+E548+E552+E575+E587+E605+E550</f>
        <v>3974318.429999999</v>
      </c>
      <c r="F506" s="72">
        <v>99</v>
      </c>
      <c r="G506" s="72">
        <f>G507+G509+G525+G544+G546+G548+G552+G575+G587+G605+G550</f>
        <v>3991184</v>
      </c>
      <c r="H506" s="72">
        <f>H507+H509+H525+H544+H546+H548+H552+H575+H587+H605+H550</f>
        <v>4688895</v>
      </c>
      <c r="I506" s="72">
        <f>I507+I509+I525+I544+I546+I548+I552+I575+I587+I605+I550</f>
        <v>4621807.910000001</v>
      </c>
      <c r="J506" s="78">
        <f>(I506/H506)*100</f>
        <v>98.56923454246686</v>
      </c>
      <c r="K506" s="78">
        <f t="shared" si="39"/>
        <v>116.2918369880091</v>
      </c>
    </row>
    <row r="507" spans="1:11" ht="11.25">
      <c r="A507" s="124"/>
      <c r="B507" s="123">
        <v>85202</v>
      </c>
      <c r="C507" s="2"/>
      <c r="D507" s="2" t="s">
        <v>143</v>
      </c>
      <c r="E507" s="72">
        <f>E508</f>
        <v>199604.09</v>
      </c>
      <c r="F507" s="76">
        <v>100</v>
      </c>
      <c r="G507" s="72">
        <f>G508</f>
        <v>207500</v>
      </c>
      <c r="H507" s="72">
        <f>H508</f>
        <v>296266</v>
      </c>
      <c r="I507" s="72">
        <f>I508</f>
        <v>296110.73</v>
      </c>
      <c r="J507" s="76">
        <f aca="true" t="shared" si="41" ref="J507:J576">(I507/H507)*100</f>
        <v>99.9475910161814</v>
      </c>
      <c r="K507" s="78">
        <f t="shared" si="39"/>
        <v>148.34902932099237</v>
      </c>
    </row>
    <row r="508" spans="1:11" ht="22.5">
      <c r="A508" s="124"/>
      <c r="B508" s="123"/>
      <c r="C508" s="13">
        <v>4330</v>
      </c>
      <c r="D508" s="13" t="s">
        <v>144</v>
      </c>
      <c r="E508" s="65">
        <v>199604.09</v>
      </c>
      <c r="F508" s="80">
        <v>100</v>
      </c>
      <c r="G508" s="65">
        <v>207500</v>
      </c>
      <c r="H508" s="65">
        <v>296266</v>
      </c>
      <c r="I508" s="65">
        <v>296110.73</v>
      </c>
      <c r="J508" s="80">
        <f t="shared" si="41"/>
        <v>99.9475910161814</v>
      </c>
      <c r="K508" s="79">
        <f t="shared" si="39"/>
        <v>148.34902932099237</v>
      </c>
    </row>
    <row r="509" spans="1:11" ht="11.25">
      <c r="A509" s="124"/>
      <c r="B509" s="117">
        <v>85203</v>
      </c>
      <c r="C509" s="2"/>
      <c r="D509" s="2" t="s">
        <v>145</v>
      </c>
      <c r="E509" s="72">
        <f>SUM(E510:E524)</f>
        <v>38610.33000000001</v>
      </c>
      <c r="F509" s="76">
        <v>94</v>
      </c>
      <c r="G509" s="72">
        <f>SUM(G510:G524)</f>
        <v>42561</v>
      </c>
      <c r="H509" s="72">
        <f>SUM(H510:H524)</f>
        <v>41913</v>
      </c>
      <c r="I509" s="72">
        <f>+I510+I511+I512+I513+I514+I516+I517+I518+I519+I520+I521+I523+I524</f>
        <v>35907.24</v>
      </c>
      <c r="J509" s="78">
        <f t="shared" si="41"/>
        <v>85.67088970009304</v>
      </c>
      <c r="K509" s="78">
        <f t="shared" si="39"/>
        <v>92.99904973617161</v>
      </c>
    </row>
    <row r="510" spans="1:11" ht="22.5">
      <c r="A510" s="124"/>
      <c r="B510" s="121"/>
      <c r="C510" s="13">
        <v>3020</v>
      </c>
      <c r="D510" s="13" t="s">
        <v>135</v>
      </c>
      <c r="E510" s="65">
        <v>62.32</v>
      </c>
      <c r="F510" s="80">
        <v>50</v>
      </c>
      <c r="G510" s="65">
        <v>126</v>
      </c>
      <c r="H510" s="65">
        <v>135</v>
      </c>
      <c r="I510" s="65">
        <v>134.62</v>
      </c>
      <c r="J510" s="79">
        <f t="shared" si="41"/>
        <v>99.71851851851852</v>
      </c>
      <c r="K510" s="79">
        <f t="shared" si="39"/>
        <v>216.0141206675225</v>
      </c>
    </row>
    <row r="511" spans="1:11" ht="11.25">
      <c r="A511" s="124"/>
      <c r="B511" s="121"/>
      <c r="C511" s="13">
        <v>4010</v>
      </c>
      <c r="D511" s="13" t="s">
        <v>146</v>
      </c>
      <c r="E511" s="65">
        <v>23416.82</v>
      </c>
      <c r="F511" s="80">
        <v>100</v>
      </c>
      <c r="G511" s="65">
        <v>23746</v>
      </c>
      <c r="H511" s="65">
        <v>23835</v>
      </c>
      <c r="I511" s="65">
        <v>20239</v>
      </c>
      <c r="J511" s="79">
        <f t="shared" si="41"/>
        <v>84.91294315082861</v>
      </c>
      <c r="K511" s="79">
        <f t="shared" si="39"/>
        <v>86.4293272955081</v>
      </c>
    </row>
    <row r="512" spans="1:11" ht="21.75" customHeight="1">
      <c r="A512" s="124"/>
      <c r="B512" s="121"/>
      <c r="C512" s="13">
        <v>4040</v>
      </c>
      <c r="D512" s="13" t="s">
        <v>136</v>
      </c>
      <c r="E512" s="65">
        <v>1830.59</v>
      </c>
      <c r="F512" s="80">
        <v>100</v>
      </c>
      <c r="G512" s="65">
        <v>1625</v>
      </c>
      <c r="H512" s="65">
        <v>1461</v>
      </c>
      <c r="I512" s="65">
        <v>1460.14</v>
      </c>
      <c r="J512" s="80">
        <f t="shared" si="41"/>
        <v>99.94113620807667</v>
      </c>
      <c r="K512" s="79">
        <f t="shared" si="39"/>
        <v>79.76335498391231</v>
      </c>
    </row>
    <row r="513" spans="1:11" ht="11.25">
      <c r="A513" s="124"/>
      <c r="B513" s="121"/>
      <c r="C513" s="13">
        <v>4110</v>
      </c>
      <c r="D513" s="13" t="s">
        <v>147</v>
      </c>
      <c r="E513" s="65">
        <v>2992.17</v>
      </c>
      <c r="F513" s="80">
        <v>100</v>
      </c>
      <c r="G513" s="65">
        <v>3880</v>
      </c>
      <c r="H513" s="65">
        <v>3868</v>
      </c>
      <c r="I513" s="65">
        <v>3124.59</v>
      </c>
      <c r="J513" s="80">
        <f t="shared" si="41"/>
        <v>80.78050672182006</v>
      </c>
      <c r="K513" s="79">
        <f t="shared" si="39"/>
        <v>104.42555068729385</v>
      </c>
    </row>
    <row r="514" spans="1:11" ht="11.25">
      <c r="A514" s="124"/>
      <c r="B514" s="121"/>
      <c r="C514" s="13">
        <v>4120</v>
      </c>
      <c r="D514" s="13" t="s">
        <v>80</v>
      </c>
      <c r="E514" s="65">
        <v>394.25</v>
      </c>
      <c r="F514" s="80">
        <v>100</v>
      </c>
      <c r="G514" s="65">
        <v>582</v>
      </c>
      <c r="H514" s="65">
        <v>619</v>
      </c>
      <c r="I514" s="65">
        <v>495.84</v>
      </c>
      <c r="J514" s="79">
        <f t="shared" si="41"/>
        <v>80.10339256865913</v>
      </c>
      <c r="K514" s="79">
        <f t="shared" si="39"/>
        <v>125.76791376030437</v>
      </c>
    </row>
    <row r="515" spans="1:11" ht="22.5">
      <c r="A515" s="124"/>
      <c r="B515" s="121"/>
      <c r="C515" s="13">
        <v>4170</v>
      </c>
      <c r="D515" s="13" t="s">
        <v>32</v>
      </c>
      <c r="E515" s="65"/>
      <c r="F515" s="80"/>
      <c r="G515" s="65">
        <v>140</v>
      </c>
      <c r="H515" s="65">
        <v>57</v>
      </c>
      <c r="I515" s="65"/>
      <c r="J515" s="80">
        <f t="shared" si="41"/>
        <v>0</v>
      </c>
      <c r="K515" s="79"/>
    </row>
    <row r="516" spans="1:11" ht="11.25" customHeight="1">
      <c r="A516" s="124"/>
      <c r="B516" s="121"/>
      <c r="C516" s="13">
        <v>4210</v>
      </c>
      <c r="D516" s="13" t="s">
        <v>14</v>
      </c>
      <c r="E516" s="65">
        <v>679.02</v>
      </c>
      <c r="F516" s="80">
        <v>51</v>
      </c>
      <c r="G516" s="65">
        <v>1313</v>
      </c>
      <c r="H516" s="65">
        <v>1313</v>
      </c>
      <c r="I516" s="65">
        <v>771.53</v>
      </c>
      <c r="J516" s="79">
        <f t="shared" si="41"/>
        <v>58.76085300837776</v>
      </c>
      <c r="K516" s="79">
        <f aca="true" t="shared" si="42" ref="K516:K521">(I516/E516)*100</f>
        <v>113.62404641984037</v>
      </c>
    </row>
    <row r="517" spans="1:11" ht="11.25">
      <c r="A517" s="124"/>
      <c r="B517" s="121"/>
      <c r="C517" s="13">
        <v>4260</v>
      </c>
      <c r="D517" s="13" t="s">
        <v>148</v>
      </c>
      <c r="E517" s="65">
        <v>4315.21</v>
      </c>
      <c r="F517" s="80">
        <v>94</v>
      </c>
      <c r="G517" s="65">
        <v>4840</v>
      </c>
      <c r="H517" s="65">
        <v>5190</v>
      </c>
      <c r="I517" s="65">
        <v>4775.38</v>
      </c>
      <c r="J517" s="80">
        <f t="shared" si="41"/>
        <v>92.0111753371869</v>
      </c>
      <c r="K517" s="79">
        <f t="shared" si="42"/>
        <v>110.66390743440064</v>
      </c>
    </row>
    <row r="518" spans="1:11" ht="11.25">
      <c r="A518" s="124"/>
      <c r="B518" s="121"/>
      <c r="C518" s="13">
        <v>4280</v>
      </c>
      <c r="D518" s="13" t="s">
        <v>83</v>
      </c>
      <c r="E518" s="65"/>
      <c r="F518" s="80"/>
      <c r="G518" s="65">
        <v>40</v>
      </c>
      <c r="H518" s="65">
        <v>40</v>
      </c>
      <c r="I518" s="65">
        <v>30</v>
      </c>
      <c r="J518" s="80">
        <f t="shared" si="41"/>
        <v>75</v>
      </c>
      <c r="K518" s="79"/>
    </row>
    <row r="519" spans="1:11" ht="11.25">
      <c r="A519" s="124"/>
      <c r="B519" s="121"/>
      <c r="C519" s="13">
        <v>4300</v>
      </c>
      <c r="D519" s="13" t="s">
        <v>139</v>
      </c>
      <c r="E519" s="65">
        <v>840.83</v>
      </c>
      <c r="F519" s="80">
        <v>63</v>
      </c>
      <c r="G519" s="65">
        <v>1364</v>
      </c>
      <c r="H519" s="65">
        <v>1364</v>
      </c>
      <c r="I519" s="65">
        <v>869.53</v>
      </c>
      <c r="J519" s="79">
        <f t="shared" si="41"/>
        <v>63.74853372434017</v>
      </c>
      <c r="K519" s="79">
        <f t="shared" si="42"/>
        <v>103.41329400711201</v>
      </c>
    </row>
    <row r="520" spans="1:11" ht="36" customHeight="1">
      <c r="A520" s="124"/>
      <c r="B520" s="121"/>
      <c r="C520" s="13">
        <v>4370</v>
      </c>
      <c r="D520" s="13" t="s">
        <v>178</v>
      </c>
      <c r="E520" s="65">
        <v>924.12</v>
      </c>
      <c r="F520" s="80">
        <v>83</v>
      </c>
      <c r="G520" s="65">
        <v>1122</v>
      </c>
      <c r="H520" s="65">
        <v>540</v>
      </c>
      <c r="I520" s="65">
        <v>536.05</v>
      </c>
      <c r="J520" s="80">
        <f t="shared" si="41"/>
        <v>99.2685185185185</v>
      </c>
      <c r="K520" s="79">
        <f t="shared" si="42"/>
        <v>58.006535947712415</v>
      </c>
    </row>
    <row r="521" spans="1:11" ht="21" customHeight="1">
      <c r="A521" s="124"/>
      <c r="B521" s="121"/>
      <c r="C521" s="13">
        <v>4400</v>
      </c>
      <c r="D521" s="13" t="s">
        <v>187</v>
      </c>
      <c r="E521" s="65">
        <v>2235</v>
      </c>
      <c r="F521" s="80">
        <v>95</v>
      </c>
      <c r="G521" s="65">
        <v>2313</v>
      </c>
      <c r="H521" s="65">
        <v>2313</v>
      </c>
      <c r="I521" s="65">
        <v>2302.56</v>
      </c>
      <c r="J521" s="80">
        <f t="shared" si="41"/>
        <v>99.54863813229572</v>
      </c>
      <c r="K521" s="79">
        <f t="shared" si="42"/>
        <v>103.0228187919463</v>
      </c>
    </row>
    <row r="522" spans="1:11" ht="11.25">
      <c r="A522" s="124"/>
      <c r="B522" s="121"/>
      <c r="C522" s="13">
        <v>4410</v>
      </c>
      <c r="D522" s="13" t="s">
        <v>76</v>
      </c>
      <c r="E522" s="65"/>
      <c r="F522" s="80"/>
      <c r="G522" s="65">
        <v>100</v>
      </c>
      <c r="H522" s="65">
        <v>10</v>
      </c>
      <c r="I522" s="65"/>
      <c r="J522" s="80">
        <f t="shared" si="41"/>
        <v>0</v>
      </c>
      <c r="K522" s="79"/>
    </row>
    <row r="523" spans="1:11" ht="11.25">
      <c r="A523" s="124"/>
      <c r="B523" s="121"/>
      <c r="C523" s="13">
        <v>4440</v>
      </c>
      <c r="D523" s="13" t="s">
        <v>149</v>
      </c>
      <c r="E523" s="65">
        <v>920</v>
      </c>
      <c r="F523" s="80">
        <v>77</v>
      </c>
      <c r="G523" s="65">
        <v>1120</v>
      </c>
      <c r="H523" s="65">
        <v>1048</v>
      </c>
      <c r="I523" s="65">
        <v>1048</v>
      </c>
      <c r="J523" s="80">
        <f t="shared" si="41"/>
        <v>100</v>
      </c>
      <c r="K523" s="79">
        <f>(I523/E523)*100</f>
        <v>113.91304347826087</v>
      </c>
    </row>
    <row r="524" spans="1:11" ht="33" customHeight="1">
      <c r="A524" s="124"/>
      <c r="B524" s="126"/>
      <c r="C524" s="13">
        <v>4700</v>
      </c>
      <c r="D524" s="13" t="s">
        <v>185</v>
      </c>
      <c r="E524" s="65"/>
      <c r="F524" s="80"/>
      <c r="G524" s="65">
        <v>250</v>
      </c>
      <c r="H524" s="65">
        <v>120</v>
      </c>
      <c r="I524" s="65">
        <v>120</v>
      </c>
      <c r="J524" s="79">
        <f t="shared" si="41"/>
        <v>100</v>
      </c>
      <c r="K524" s="79"/>
    </row>
    <row r="525" spans="1:11" ht="45" customHeight="1">
      <c r="A525" s="106"/>
      <c r="B525" s="123">
        <v>85212</v>
      </c>
      <c r="C525" s="2"/>
      <c r="D525" s="2" t="s">
        <v>150</v>
      </c>
      <c r="E525" s="72">
        <f>SUM(E526:E543)</f>
        <v>2486780.7399999993</v>
      </c>
      <c r="F525" s="76">
        <v>100</v>
      </c>
      <c r="G525" s="72">
        <f>SUM(G526:G543)</f>
        <v>2636872</v>
      </c>
      <c r="H525" s="72">
        <f>SUM(H526:H543)</f>
        <v>2957564</v>
      </c>
      <c r="I525" s="72">
        <f>SUM(I526:I543)</f>
        <v>2944809.72</v>
      </c>
      <c r="J525" s="78">
        <f t="shared" si="41"/>
        <v>99.56875726104322</v>
      </c>
      <c r="K525" s="78">
        <f aca="true" t="shared" si="43" ref="K525:K531">(I525/E525)*100</f>
        <v>118.41855104604039</v>
      </c>
    </row>
    <row r="526" spans="1:11" ht="22.5">
      <c r="A526" s="106"/>
      <c r="B526" s="123"/>
      <c r="C526" s="13">
        <v>3020</v>
      </c>
      <c r="D526" s="13" t="s">
        <v>135</v>
      </c>
      <c r="E526" s="65">
        <v>677.28</v>
      </c>
      <c r="F526" s="80">
        <v>66</v>
      </c>
      <c r="G526" s="65">
        <v>1020</v>
      </c>
      <c r="H526" s="65">
        <v>1067</v>
      </c>
      <c r="I526" s="65">
        <v>1066.62</v>
      </c>
      <c r="J526" s="80">
        <f t="shared" si="41"/>
        <v>99.96438612933457</v>
      </c>
      <c r="K526" s="79">
        <f t="shared" si="43"/>
        <v>157.48582565556342</v>
      </c>
    </row>
    <row r="527" spans="1:11" ht="14.25" customHeight="1">
      <c r="A527" s="106"/>
      <c r="B527" s="123"/>
      <c r="C527" s="13">
        <v>3110</v>
      </c>
      <c r="D527" s="13" t="s">
        <v>113</v>
      </c>
      <c r="E527" s="65">
        <v>2386269.44</v>
      </c>
      <c r="F527" s="80">
        <v>100</v>
      </c>
      <c r="G527" s="65">
        <v>2548123</v>
      </c>
      <c r="H527" s="65">
        <v>2839559</v>
      </c>
      <c r="I527" s="65">
        <v>2835486.9</v>
      </c>
      <c r="J527" s="79">
        <f t="shared" si="41"/>
        <v>99.856593928846</v>
      </c>
      <c r="K527" s="79">
        <f t="shared" si="43"/>
        <v>118.82509378320665</v>
      </c>
    </row>
    <row r="528" spans="1:11" ht="11.25" customHeight="1">
      <c r="A528" s="106"/>
      <c r="B528" s="123"/>
      <c r="C528" s="13">
        <v>4010</v>
      </c>
      <c r="D528" s="13" t="s">
        <v>146</v>
      </c>
      <c r="E528" s="65">
        <v>54416.41</v>
      </c>
      <c r="F528" s="80">
        <v>100</v>
      </c>
      <c r="G528" s="65">
        <v>46000</v>
      </c>
      <c r="H528" s="65">
        <v>62778</v>
      </c>
      <c r="I528" s="65">
        <v>57685.58</v>
      </c>
      <c r="J528" s="80">
        <f t="shared" si="41"/>
        <v>91.88820924527701</v>
      </c>
      <c r="K528" s="79">
        <f t="shared" si="43"/>
        <v>106.00769142984625</v>
      </c>
    </row>
    <row r="529" spans="1:11" ht="11.25" customHeight="1">
      <c r="A529" s="106"/>
      <c r="B529" s="123"/>
      <c r="C529" s="13">
        <v>4040</v>
      </c>
      <c r="D529" s="13" t="s">
        <v>136</v>
      </c>
      <c r="E529" s="65">
        <v>4156.96</v>
      </c>
      <c r="F529" s="80">
        <v>100</v>
      </c>
      <c r="G529" s="65">
        <v>4300</v>
      </c>
      <c r="H529" s="65">
        <v>3984</v>
      </c>
      <c r="I529" s="65">
        <v>3983.78</v>
      </c>
      <c r="J529" s="80">
        <f t="shared" si="41"/>
        <v>99.9944779116466</v>
      </c>
      <c r="K529" s="79">
        <f t="shared" si="43"/>
        <v>95.83397482775875</v>
      </c>
    </row>
    <row r="530" spans="1:11" ht="11.25" customHeight="1">
      <c r="A530" s="106"/>
      <c r="B530" s="123"/>
      <c r="C530" s="13">
        <v>4110</v>
      </c>
      <c r="D530" s="13" t="s">
        <v>147</v>
      </c>
      <c r="E530" s="65">
        <v>8120.11</v>
      </c>
      <c r="F530" s="80">
        <v>100</v>
      </c>
      <c r="G530" s="65">
        <v>7745</v>
      </c>
      <c r="H530" s="65">
        <v>10379</v>
      </c>
      <c r="I530" s="65">
        <v>9436.41</v>
      </c>
      <c r="J530" s="79">
        <f t="shared" si="41"/>
        <v>90.91829656036226</v>
      </c>
      <c r="K530" s="79">
        <f t="shared" si="43"/>
        <v>116.21037153437577</v>
      </c>
    </row>
    <row r="531" spans="1:11" ht="11.25" customHeight="1">
      <c r="A531" s="106"/>
      <c r="B531" s="123"/>
      <c r="C531" s="13">
        <v>4120</v>
      </c>
      <c r="D531" s="13" t="s">
        <v>80</v>
      </c>
      <c r="E531" s="65">
        <v>1297.27</v>
      </c>
      <c r="F531" s="80">
        <v>95</v>
      </c>
      <c r="G531" s="65">
        <v>1401</v>
      </c>
      <c r="H531" s="65">
        <v>1465</v>
      </c>
      <c r="I531" s="65">
        <v>1049.22</v>
      </c>
      <c r="J531" s="79">
        <f t="shared" si="41"/>
        <v>71.61911262798635</v>
      </c>
      <c r="K531" s="79">
        <f t="shared" si="43"/>
        <v>80.87907683057497</v>
      </c>
    </row>
    <row r="532" spans="1:11" ht="11.25" customHeight="1">
      <c r="A532" s="106"/>
      <c r="B532" s="123"/>
      <c r="C532" s="13">
        <v>4210</v>
      </c>
      <c r="D532" s="13" t="s">
        <v>14</v>
      </c>
      <c r="E532" s="65">
        <v>10253.15</v>
      </c>
      <c r="F532" s="80">
        <v>100</v>
      </c>
      <c r="G532" s="65">
        <v>7653</v>
      </c>
      <c r="H532" s="65">
        <v>4510</v>
      </c>
      <c r="I532" s="65">
        <v>4481.68</v>
      </c>
      <c r="J532" s="79">
        <f t="shared" si="41"/>
        <v>99.37206208425722</v>
      </c>
      <c r="K532" s="79">
        <f aca="true" t="shared" si="44" ref="K532:K544">(I532/E532)*100</f>
        <v>43.71027440347601</v>
      </c>
    </row>
    <row r="533" spans="1:11" ht="11.25" customHeight="1">
      <c r="A533" s="106"/>
      <c r="B533" s="123"/>
      <c r="C533" s="13">
        <v>4260</v>
      </c>
      <c r="D533" s="13" t="s">
        <v>15</v>
      </c>
      <c r="E533" s="65">
        <v>3076.3</v>
      </c>
      <c r="F533" s="80">
        <v>100</v>
      </c>
      <c r="G533" s="65">
        <v>2863</v>
      </c>
      <c r="H533" s="65">
        <v>3377</v>
      </c>
      <c r="I533" s="65">
        <v>2714.2</v>
      </c>
      <c r="J533" s="79">
        <f t="shared" si="41"/>
        <v>80.37311222978974</v>
      </c>
      <c r="K533" s="79">
        <f t="shared" si="44"/>
        <v>88.22936644670546</v>
      </c>
    </row>
    <row r="534" spans="1:11" ht="11.25" customHeight="1">
      <c r="A534" s="106"/>
      <c r="B534" s="123"/>
      <c r="C534" s="13">
        <v>4270</v>
      </c>
      <c r="D534" s="13" t="s">
        <v>17</v>
      </c>
      <c r="E534" s="65"/>
      <c r="F534" s="80"/>
      <c r="G534" s="65">
        <v>250</v>
      </c>
      <c r="H534" s="65">
        <v>250</v>
      </c>
      <c r="I534" s="65">
        <v>250</v>
      </c>
      <c r="J534" s="80">
        <f t="shared" si="41"/>
        <v>100</v>
      </c>
      <c r="K534" s="79"/>
    </row>
    <row r="535" spans="1:11" ht="11.25">
      <c r="A535" s="106"/>
      <c r="B535" s="123"/>
      <c r="C535" s="13">
        <v>4280</v>
      </c>
      <c r="D535" s="13" t="s">
        <v>83</v>
      </c>
      <c r="E535" s="65">
        <v>60</v>
      </c>
      <c r="F535" s="80">
        <v>100</v>
      </c>
      <c r="G535" s="65">
        <v>160</v>
      </c>
      <c r="H535" s="65">
        <v>120</v>
      </c>
      <c r="I535" s="65">
        <v>120</v>
      </c>
      <c r="J535" s="80">
        <f t="shared" si="41"/>
        <v>100</v>
      </c>
      <c r="K535" s="79">
        <f t="shared" si="44"/>
        <v>200</v>
      </c>
    </row>
    <row r="536" spans="1:11" ht="11.25" customHeight="1">
      <c r="A536" s="106"/>
      <c r="B536" s="123"/>
      <c r="C536" s="13">
        <v>4300</v>
      </c>
      <c r="D536" s="13" t="s">
        <v>139</v>
      </c>
      <c r="E536" s="65">
        <v>8124.6</v>
      </c>
      <c r="F536" s="80">
        <v>93</v>
      </c>
      <c r="G536" s="65">
        <v>8784</v>
      </c>
      <c r="H536" s="65">
        <v>16575</v>
      </c>
      <c r="I536" s="65">
        <v>15425.16</v>
      </c>
      <c r="J536" s="79">
        <f t="shared" si="41"/>
        <v>93.06280542986426</v>
      </c>
      <c r="K536" s="79">
        <f t="shared" si="44"/>
        <v>189.85746990621075</v>
      </c>
    </row>
    <row r="537" spans="1:11" ht="33" customHeight="1">
      <c r="A537" s="106"/>
      <c r="B537" s="123"/>
      <c r="C537" s="13">
        <v>4370</v>
      </c>
      <c r="D537" s="13" t="s">
        <v>178</v>
      </c>
      <c r="E537" s="65">
        <v>1905.4</v>
      </c>
      <c r="F537" s="80">
        <v>74</v>
      </c>
      <c r="G537" s="65">
        <v>1617</v>
      </c>
      <c r="H537" s="65">
        <v>2380</v>
      </c>
      <c r="I537" s="65">
        <v>1991.61</v>
      </c>
      <c r="J537" s="79">
        <f t="shared" si="41"/>
        <v>83.6810924369748</v>
      </c>
      <c r="K537" s="79">
        <f t="shared" si="44"/>
        <v>104.52450928938804</v>
      </c>
    </row>
    <row r="538" spans="1:11" ht="21.75" customHeight="1">
      <c r="A538" s="106"/>
      <c r="B538" s="123"/>
      <c r="C538" s="13">
        <v>4400</v>
      </c>
      <c r="D538" s="13" t="s">
        <v>187</v>
      </c>
      <c r="E538" s="65">
        <v>1565.76</v>
      </c>
      <c r="F538" s="80">
        <v>100</v>
      </c>
      <c r="G538" s="65">
        <v>1500</v>
      </c>
      <c r="H538" s="65">
        <v>1614</v>
      </c>
      <c r="I538" s="65">
        <v>1613.28</v>
      </c>
      <c r="J538" s="80">
        <f t="shared" si="41"/>
        <v>99.95539033457248</v>
      </c>
      <c r="K538" s="79">
        <f t="shared" si="44"/>
        <v>103.03494788473328</v>
      </c>
    </row>
    <row r="539" spans="1:11" ht="11.25" customHeight="1">
      <c r="A539" s="106"/>
      <c r="B539" s="123"/>
      <c r="C539" s="13">
        <v>4410</v>
      </c>
      <c r="D539" s="13" t="s">
        <v>76</v>
      </c>
      <c r="E539" s="65">
        <v>173.9</v>
      </c>
      <c r="F539" s="80">
        <v>100</v>
      </c>
      <c r="G539" s="65">
        <v>166</v>
      </c>
      <c r="H539" s="65">
        <v>424</v>
      </c>
      <c r="I539" s="65">
        <v>424</v>
      </c>
      <c r="J539" s="79">
        <f t="shared" si="41"/>
        <v>100</v>
      </c>
      <c r="K539" s="79">
        <f t="shared" si="44"/>
        <v>243.81828637147785</v>
      </c>
    </row>
    <row r="540" spans="1:11" ht="11.25" customHeight="1">
      <c r="A540" s="106"/>
      <c r="B540" s="123"/>
      <c r="C540" s="13">
        <v>4440</v>
      </c>
      <c r="D540" s="13" t="s">
        <v>149</v>
      </c>
      <c r="E540" s="65">
        <v>2000</v>
      </c>
      <c r="F540" s="80">
        <v>100</v>
      </c>
      <c r="G540" s="65">
        <v>2240</v>
      </c>
      <c r="H540" s="65">
        <v>2620</v>
      </c>
      <c r="I540" s="65">
        <v>2620</v>
      </c>
      <c r="J540" s="80">
        <f t="shared" si="41"/>
        <v>100</v>
      </c>
      <c r="K540" s="79">
        <f t="shared" si="44"/>
        <v>131</v>
      </c>
    </row>
    <row r="541" spans="1:11" ht="11.25" customHeight="1">
      <c r="A541" s="106"/>
      <c r="B541" s="123"/>
      <c r="C541" s="13">
        <v>4700</v>
      </c>
      <c r="D541" s="13" t="s">
        <v>185</v>
      </c>
      <c r="E541" s="65">
        <v>1548.5</v>
      </c>
      <c r="F541" s="80">
        <v>100</v>
      </c>
      <c r="G541" s="65">
        <v>990</v>
      </c>
      <c r="H541" s="65">
        <v>2264</v>
      </c>
      <c r="I541" s="65">
        <v>2264</v>
      </c>
      <c r="J541" s="80">
        <f t="shared" si="41"/>
        <v>100</v>
      </c>
      <c r="K541" s="79">
        <f t="shared" si="44"/>
        <v>146.2060058120762</v>
      </c>
    </row>
    <row r="542" spans="1:11" ht="33" customHeight="1">
      <c r="A542" s="106"/>
      <c r="B542" s="123"/>
      <c r="C542" s="13">
        <v>4740</v>
      </c>
      <c r="D542" s="13" t="s">
        <v>180</v>
      </c>
      <c r="E542" s="65">
        <v>554</v>
      </c>
      <c r="F542" s="80">
        <v>100</v>
      </c>
      <c r="G542" s="65">
        <v>560</v>
      </c>
      <c r="H542" s="65">
        <v>948</v>
      </c>
      <c r="I542" s="65">
        <v>948</v>
      </c>
      <c r="J542" s="80">
        <f t="shared" si="41"/>
        <v>100</v>
      </c>
      <c r="K542" s="79">
        <f t="shared" si="44"/>
        <v>171.1191335740072</v>
      </c>
    </row>
    <row r="543" spans="1:11" ht="22.5" customHeight="1">
      <c r="A543" s="106"/>
      <c r="B543" s="123"/>
      <c r="C543" s="13">
        <v>4750</v>
      </c>
      <c r="D543" s="13" t="s">
        <v>188</v>
      </c>
      <c r="E543" s="65">
        <v>2581.66</v>
      </c>
      <c r="F543" s="80">
        <v>100</v>
      </c>
      <c r="G543" s="65">
        <v>1500</v>
      </c>
      <c r="H543" s="65">
        <v>3250</v>
      </c>
      <c r="I543" s="65">
        <v>3249.28</v>
      </c>
      <c r="J543" s="80">
        <f t="shared" si="41"/>
        <v>99.97784615384616</v>
      </c>
      <c r="K543" s="79">
        <f t="shared" si="44"/>
        <v>125.86010551350684</v>
      </c>
    </row>
    <row r="544" spans="1:11" ht="23.25" customHeight="1">
      <c r="A544" s="106"/>
      <c r="B544" s="123">
        <v>85213</v>
      </c>
      <c r="C544" s="2"/>
      <c r="D544" s="2" t="s">
        <v>151</v>
      </c>
      <c r="E544" s="63">
        <f>E545</f>
        <v>20533.7</v>
      </c>
      <c r="F544" s="76">
        <v>99</v>
      </c>
      <c r="G544" s="72">
        <f>+G545</f>
        <v>21355</v>
      </c>
      <c r="H544" s="72">
        <f>+H545</f>
        <v>27915</v>
      </c>
      <c r="I544" s="72">
        <f>+I545</f>
        <v>27126.04</v>
      </c>
      <c r="J544" s="78">
        <f t="shared" si="41"/>
        <v>97.17370589288913</v>
      </c>
      <c r="K544" s="78">
        <f t="shared" si="44"/>
        <v>132.10497864486186</v>
      </c>
    </row>
    <row r="545" spans="1:11" ht="21.75" customHeight="1">
      <c r="A545" s="106"/>
      <c r="B545" s="123"/>
      <c r="C545" s="13">
        <v>4130</v>
      </c>
      <c r="D545" s="13" t="s">
        <v>152</v>
      </c>
      <c r="E545" s="65">
        <v>20533.7</v>
      </c>
      <c r="F545" s="80">
        <v>99</v>
      </c>
      <c r="G545" s="65">
        <v>21355</v>
      </c>
      <c r="H545" s="65">
        <v>27915</v>
      </c>
      <c r="I545" s="65">
        <v>27126.04</v>
      </c>
      <c r="J545" s="79">
        <f t="shared" si="41"/>
        <v>97.17370589288913</v>
      </c>
      <c r="K545" s="79"/>
    </row>
    <row r="546" spans="1:11" ht="14.25" customHeight="1">
      <c r="A546" s="106"/>
      <c r="B546" s="123">
        <v>85214</v>
      </c>
      <c r="C546" s="13"/>
      <c r="D546" s="2" t="s">
        <v>153</v>
      </c>
      <c r="E546" s="72">
        <f>E547</f>
        <v>306537.32</v>
      </c>
      <c r="F546" s="76">
        <v>96</v>
      </c>
      <c r="G546" s="72">
        <f>G547</f>
        <v>70306</v>
      </c>
      <c r="H546" s="72">
        <f>H547</f>
        <v>101850</v>
      </c>
      <c r="I546" s="72">
        <f>I547</f>
        <v>94219.24</v>
      </c>
      <c r="J546" s="78">
        <f>(I546/H546)*100</f>
        <v>92.50784486990673</v>
      </c>
      <c r="K546" s="78">
        <f>(I546/E546)*100</f>
        <v>30.736629393119248</v>
      </c>
    </row>
    <row r="547" spans="1:11" ht="10.5" customHeight="1">
      <c r="A547" s="106"/>
      <c r="B547" s="123"/>
      <c r="C547" s="13">
        <v>3110</v>
      </c>
      <c r="D547" s="13" t="s">
        <v>154</v>
      </c>
      <c r="E547" s="65">
        <v>306537.32</v>
      </c>
      <c r="F547" s="80">
        <v>96</v>
      </c>
      <c r="G547" s="65">
        <v>70306</v>
      </c>
      <c r="H547" s="65">
        <v>101850</v>
      </c>
      <c r="I547" s="65">
        <v>94219.24</v>
      </c>
      <c r="J547" s="79">
        <f t="shared" si="41"/>
        <v>92.50784486990673</v>
      </c>
      <c r="K547" s="79">
        <f aca="true" t="shared" si="45" ref="K547:K565">(I547/E547)*100</f>
        <v>30.736629393119248</v>
      </c>
    </row>
    <row r="548" spans="1:11" ht="12.75" customHeight="1">
      <c r="A548" s="106"/>
      <c r="B548" s="123">
        <v>85215</v>
      </c>
      <c r="C548" s="2"/>
      <c r="D548" s="2" t="s">
        <v>155</v>
      </c>
      <c r="E548" s="72">
        <f>E549</f>
        <v>123868.02</v>
      </c>
      <c r="F548" s="76">
        <v>100</v>
      </c>
      <c r="G548" s="72">
        <f>G549</f>
        <v>90000</v>
      </c>
      <c r="H548" s="72">
        <f>H549</f>
        <v>121950</v>
      </c>
      <c r="I548" s="72">
        <f>I549</f>
        <v>121949.83</v>
      </c>
      <c r="J548" s="78">
        <f t="shared" si="41"/>
        <v>99.99986059860598</v>
      </c>
      <c r="K548" s="78">
        <f t="shared" si="45"/>
        <v>98.45142434665541</v>
      </c>
    </row>
    <row r="549" spans="1:11" ht="12" customHeight="1">
      <c r="A549" s="106"/>
      <c r="B549" s="123"/>
      <c r="C549" s="13">
        <v>3110</v>
      </c>
      <c r="D549" s="13" t="s">
        <v>113</v>
      </c>
      <c r="E549" s="65">
        <v>123868.02</v>
      </c>
      <c r="F549" s="80">
        <v>100</v>
      </c>
      <c r="G549" s="65">
        <v>90000</v>
      </c>
      <c r="H549" s="65">
        <v>121950</v>
      </c>
      <c r="I549" s="65">
        <v>121949.83</v>
      </c>
      <c r="J549" s="79">
        <f t="shared" si="41"/>
        <v>99.99986059860598</v>
      </c>
      <c r="K549" s="79">
        <f t="shared" si="45"/>
        <v>98.45142434665541</v>
      </c>
    </row>
    <row r="550" spans="1:11" s="24" customFormat="1" ht="12" customHeight="1">
      <c r="A550" s="106"/>
      <c r="B550" s="84">
        <v>85216</v>
      </c>
      <c r="C550" s="2"/>
      <c r="D550" s="2" t="s">
        <v>270</v>
      </c>
      <c r="E550" s="5">
        <f>E551</f>
        <v>0</v>
      </c>
      <c r="F550" s="5"/>
      <c r="G550" s="5">
        <f>G551</f>
        <v>109756</v>
      </c>
      <c r="H550" s="5">
        <f>H551</f>
        <v>225816</v>
      </c>
      <c r="I550" s="5">
        <f>I551</f>
        <v>222782.43</v>
      </c>
      <c r="J550" s="78">
        <f t="shared" si="41"/>
        <v>98.65661866298224</v>
      </c>
      <c r="K550" s="20"/>
    </row>
    <row r="551" spans="1:11" ht="12" customHeight="1">
      <c r="A551" s="106"/>
      <c r="B551" s="84"/>
      <c r="C551" s="13">
        <v>3110</v>
      </c>
      <c r="D551" s="13" t="s">
        <v>113</v>
      </c>
      <c r="E551" s="65"/>
      <c r="F551" s="80"/>
      <c r="G551" s="65">
        <v>109756</v>
      </c>
      <c r="H551" s="65">
        <v>225816</v>
      </c>
      <c r="I551" s="65">
        <v>222782.43</v>
      </c>
      <c r="J551" s="22">
        <f t="shared" si="41"/>
        <v>98.65661866298224</v>
      </c>
      <c r="K551" s="79"/>
    </row>
    <row r="552" spans="1:11" ht="21">
      <c r="A552" s="106"/>
      <c r="B552" s="117">
        <v>85219</v>
      </c>
      <c r="C552" s="2"/>
      <c r="D552" s="2" t="s">
        <v>156</v>
      </c>
      <c r="E552" s="72">
        <f>SUM(E553:E574)</f>
        <v>475376.7299999999</v>
      </c>
      <c r="F552" s="76">
        <v>100</v>
      </c>
      <c r="G552" s="72">
        <f>SUM(G553:G574)</f>
        <v>453930</v>
      </c>
      <c r="H552" s="72">
        <f>SUM(H553:H574)</f>
        <v>502426</v>
      </c>
      <c r="I552" s="72">
        <f>SUM(I553:I574)</f>
        <v>485078.48000000004</v>
      </c>
      <c r="J552" s="78">
        <f t="shared" si="41"/>
        <v>96.54724874906952</v>
      </c>
      <c r="K552" s="78">
        <f t="shared" si="45"/>
        <v>102.0408550498465</v>
      </c>
    </row>
    <row r="553" spans="1:11" ht="22.5">
      <c r="A553" s="106"/>
      <c r="B553" s="121"/>
      <c r="C553" s="13">
        <v>3020</v>
      </c>
      <c r="D553" s="13" t="s">
        <v>135</v>
      </c>
      <c r="E553" s="65">
        <v>3008.66</v>
      </c>
      <c r="F553" s="80">
        <v>62</v>
      </c>
      <c r="G553" s="65">
        <v>5711</v>
      </c>
      <c r="H553" s="65">
        <v>4692</v>
      </c>
      <c r="I553" s="65">
        <v>4390.6</v>
      </c>
      <c r="J553" s="80">
        <f t="shared" si="41"/>
        <v>93.57630008525149</v>
      </c>
      <c r="K553" s="79">
        <f t="shared" si="45"/>
        <v>145.93207607373384</v>
      </c>
    </row>
    <row r="554" spans="1:11" ht="11.25">
      <c r="A554" s="106"/>
      <c r="B554" s="121"/>
      <c r="C554" s="13">
        <v>4010</v>
      </c>
      <c r="D554" s="13" t="s">
        <v>146</v>
      </c>
      <c r="E554" s="65">
        <v>298673.3</v>
      </c>
      <c r="F554" s="80">
        <v>100</v>
      </c>
      <c r="G554" s="65">
        <v>283705</v>
      </c>
      <c r="H554" s="65">
        <v>318552</v>
      </c>
      <c r="I554" s="65">
        <v>309337.57</v>
      </c>
      <c r="J554" s="79">
        <f t="shared" si="41"/>
        <v>97.10740161731837</v>
      </c>
      <c r="K554" s="79">
        <f t="shared" si="45"/>
        <v>103.57054681486429</v>
      </c>
    </row>
    <row r="555" spans="1:11" ht="27" customHeight="1">
      <c r="A555" s="106"/>
      <c r="B555" s="121"/>
      <c r="C555" s="13">
        <v>4040</v>
      </c>
      <c r="D555" s="13" t="s">
        <v>136</v>
      </c>
      <c r="E555" s="65">
        <v>21627.23</v>
      </c>
      <c r="F555" s="80">
        <v>100</v>
      </c>
      <c r="G555" s="65">
        <v>23450</v>
      </c>
      <c r="H555" s="65">
        <v>23245</v>
      </c>
      <c r="I555" s="65">
        <v>23244.39</v>
      </c>
      <c r="J555" s="80">
        <f t="shared" si="41"/>
        <v>99.99737577973758</v>
      </c>
      <c r="K555" s="79">
        <f t="shared" si="45"/>
        <v>107.47742544930628</v>
      </c>
    </row>
    <row r="556" spans="1:11" ht="11.25">
      <c r="A556" s="106"/>
      <c r="B556" s="121"/>
      <c r="C556" s="13">
        <v>4110</v>
      </c>
      <c r="D556" s="13" t="s">
        <v>147</v>
      </c>
      <c r="E556" s="65">
        <v>45277.65</v>
      </c>
      <c r="F556" s="80">
        <v>100</v>
      </c>
      <c r="G556" s="65">
        <v>45526</v>
      </c>
      <c r="H556" s="65">
        <v>52514</v>
      </c>
      <c r="I556" s="65">
        <v>49445.92</v>
      </c>
      <c r="J556" s="80">
        <f>(I556/H556)*100</f>
        <v>94.15759606961953</v>
      </c>
      <c r="K556" s="79">
        <f t="shared" si="45"/>
        <v>109.2060210722067</v>
      </c>
    </row>
    <row r="557" spans="1:11" ht="11.25">
      <c r="A557" s="106"/>
      <c r="B557" s="121"/>
      <c r="C557" s="13">
        <v>4120</v>
      </c>
      <c r="D557" s="13" t="s">
        <v>80</v>
      </c>
      <c r="E557" s="65">
        <v>7347.43</v>
      </c>
      <c r="F557" s="80">
        <v>96</v>
      </c>
      <c r="G557" s="65">
        <v>7389</v>
      </c>
      <c r="H557" s="65">
        <v>8415</v>
      </c>
      <c r="I557" s="65">
        <v>7712.44</v>
      </c>
      <c r="J557" s="79">
        <f t="shared" si="41"/>
        <v>91.65109922756982</v>
      </c>
      <c r="K557" s="79">
        <f t="shared" si="45"/>
        <v>104.96785951005998</v>
      </c>
    </row>
    <row r="558" spans="1:11" ht="22.5">
      <c r="A558" s="106"/>
      <c r="B558" s="121"/>
      <c r="C558" s="13">
        <v>4170</v>
      </c>
      <c r="D558" s="13" t="s">
        <v>32</v>
      </c>
      <c r="E558" s="65">
        <v>3357</v>
      </c>
      <c r="F558" s="80">
        <v>98</v>
      </c>
      <c r="G558" s="65">
        <v>3400</v>
      </c>
      <c r="H558" s="65">
        <v>3040</v>
      </c>
      <c r="I558" s="65">
        <v>1353.2</v>
      </c>
      <c r="J558" s="80">
        <f t="shared" si="41"/>
        <v>44.51315789473684</v>
      </c>
      <c r="K558" s="79">
        <f t="shared" si="45"/>
        <v>40.30980041703903</v>
      </c>
    </row>
    <row r="559" spans="1:11" ht="12.75" customHeight="1">
      <c r="A559" s="106"/>
      <c r="B559" s="121"/>
      <c r="C559" s="13">
        <v>4210</v>
      </c>
      <c r="D559" s="13" t="s">
        <v>14</v>
      </c>
      <c r="E559" s="65">
        <v>27517.38</v>
      </c>
      <c r="F559" s="80">
        <v>97</v>
      </c>
      <c r="G559" s="65">
        <v>15000</v>
      </c>
      <c r="H559" s="65">
        <v>21965</v>
      </c>
      <c r="I559" s="65">
        <v>21782.09</v>
      </c>
      <c r="J559" s="79">
        <f t="shared" si="41"/>
        <v>99.16726610516731</v>
      </c>
      <c r="K559" s="79">
        <f t="shared" si="45"/>
        <v>79.1575724142342</v>
      </c>
    </row>
    <row r="560" spans="1:11" ht="11.25">
      <c r="A560" s="106"/>
      <c r="B560" s="121"/>
      <c r="C560" s="13">
        <v>4260</v>
      </c>
      <c r="D560" s="13" t="s">
        <v>15</v>
      </c>
      <c r="E560" s="65">
        <v>11244.66</v>
      </c>
      <c r="F560" s="80">
        <v>96</v>
      </c>
      <c r="G560" s="65">
        <v>11732</v>
      </c>
      <c r="H560" s="65">
        <v>12925</v>
      </c>
      <c r="I560" s="65">
        <v>12338.82</v>
      </c>
      <c r="J560" s="79">
        <f t="shared" si="41"/>
        <v>95.4647582205029</v>
      </c>
      <c r="K560" s="79">
        <f t="shared" si="45"/>
        <v>109.73048540373831</v>
      </c>
    </row>
    <row r="561" spans="1:11" ht="11.25">
      <c r="A561" s="106"/>
      <c r="B561" s="121"/>
      <c r="C561" s="13">
        <v>4270</v>
      </c>
      <c r="D561" s="13" t="s">
        <v>17</v>
      </c>
      <c r="E561" s="65">
        <v>3326.21</v>
      </c>
      <c r="F561" s="80">
        <v>96</v>
      </c>
      <c r="G561" s="65">
        <v>4450</v>
      </c>
      <c r="H561" s="65">
        <v>4450</v>
      </c>
      <c r="I561" s="65">
        <v>4389.65</v>
      </c>
      <c r="J561" s="79">
        <f t="shared" si="41"/>
        <v>98.6438202247191</v>
      </c>
      <c r="K561" s="79">
        <f t="shared" si="45"/>
        <v>131.97152314496077</v>
      </c>
    </row>
    <row r="562" spans="1:11" ht="11.25">
      <c r="A562" s="106"/>
      <c r="B562" s="121"/>
      <c r="C562" s="13">
        <v>4280</v>
      </c>
      <c r="D562" s="13" t="s">
        <v>83</v>
      </c>
      <c r="E562" s="65">
        <v>410</v>
      </c>
      <c r="F562" s="80">
        <v>77</v>
      </c>
      <c r="G562" s="65">
        <v>350</v>
      </c>
      <c r="H562" s="65">
        <v>350</v>
      </c>
      <c r="I562" s="65">
        <v>260</v>
      </c>
      <c r="J562" s="80">
        <f t="shared" si="41"/>
        <v>74.28571428571429</v>
      </c>
      <c r="K562" s="79">
        <f t="shared" si="45"/>
        <v>63.41463414634146</v>
      </c>
    </row>
    <row r="563" spans="1:11" ht="11.25">
      <c r="A563" s="106"/>
      <c r="B563" s="121"/>
      <c r="C563" s="13">
        <v>4300</v>
      </c>
      <c r="D563" s="13" t="s">
        <v>139</v>
      </c>
      <c r="E563" s="65">
        <v>17042.09</v>
      </c>
      <c r="F563" s="80">
        <v>100</v>
      </c>
      <c r="G563" s="65">
        <v>13000</v>
      </c>
      <c r="H563" s="65">
        <v>19422</v>
      </c>
      <c r="I563" s="65">
        <v>19108.59</v>
      </c>
      <c r="J563" s="80">
        <f t="shared" si="41"/>
        <v>98.38631448872412</v>
      </c>
      <c r="K563" s="79">
        <f t="shared" si="45"/>
        <v>112.1258601497821</v>
      </c>
    </row>
    <row r="564" spans="1:11" ht="14.25" customHeight="1">
      <c r="A564" s="106"/>
      <c r="B564" s="121"/>
      <c r="C564" s="13">
        <v>4350</v>
      </c>
      <c r="D564" s="13" t="s">
        <v>157</v>
      </c>
      <c r="E564" s="65">
        <v>616</v>
      </c>
      <c r="F564" s="80">
        <v>89</v>
      </c>
      <c r="G564" s="65">
        <v>698</v>
      </c>
      <c r="H564" s="65">
        <v>698</v>
      </c>
      <c r="I564" s="65">
        <v>577.08</v>
      </c>
      <c r="J564" s="80">
        <f t="shared" si="41"/>
        <v>82.67621776504298</v>
      </c>
      <c r="K564" s="79">
        <f t="shared" si="45"/>
        <v>93.68181818181819</v>
      </c>
    </row>
    <row r="565" spans="1:11" ht="33" customHeight="1">
      <c r="A565" s="106"/>
      <c r="B565" s="121"/>
      <c r="C565" s="13">
        <v>4370</v>
      </c>
      <c r="D565" s="13" t="s">
        <v>178</v>
      </c>
      <c r="E565" s="65">
        <v>3136.25</v>
      </c>
      <c r="F565" s="80">
        <v>93</v>
      </c>
      <c r="G565" s="65">
        <v>3414</v>
      </c>
      <c r="H565" s="65">
        <v>2000</v>
      </c>
      <c r="I565" s="65">
        <v>1801.2</v>
      </c>
      <c r="J565" s="80">
        <f t="shared" si="41"/>
        <v>90.06</v>
      </c>
      <c r="K565" s="79">
        <f t="shared" si="45"/>
        <v>57.43164607413313</v>
      </c>
    </row>
    <row r="566" spans="1:11" ht="34.5" customHeight="1">
      <c r="A566" s="106"/>
      <c r="B566" s="121"/>
      <c r="C566" s="13">
        <v>4390</v>
      </c>
      <c r="D566" s="13" t="s">
        <v>192</v>
      </c>
      <c r="E566" s="65"/>
      <c r="F566" s="80"/>
      <c r="G566" s="65">
        <v>200</v>
      </c>
      <c r="H566" s="65">
        <v>10</v>
      </c>
      <c r="I566" s="65"/>
      <c r="J566" s="80">
        <f t="shared" si="41"/>
        <v>0</v>
      </c>
      <c r="K566" s="79"/>
    </row>
    <row r="567" spans="1:11" ht="24" customHeight="1">
      <c r="A567" s="106"/>
      <c r="B567" s="121"/>
      <c r="C567" s="13">
        <v>4400</v>
      </c>
      <c r="D567" s="13" t="s">
        <v>187</v>
      </c>
      <c r="E567" s="65">
        <v>6541.91</v>
      </c>
      <c r="F567" s="80">
        <v>100</v>
      </c>
      <c r="G567" s="65">
        <v>6615</v>
      </c>
      <c r="H567" s="65">
        <v>6501</v>
      </c>
      <c r="I567" s="65">
        <v>6199.72</v>
      </c>
      <c r="J567" s="80">
        <f t="shared" si="41"/>
        <v>95.36563605599139</v>
      </c>
      <c r="K567" s="79">
        <f>(I567/E567)*100</f>
        <v>94.76926463372318</v>
      </c>
    </row>
    <row r="568" spans="1:11" ht="11.25">
      <c r="A568" s="106"/>
      <c r="B568" s="121"/>
      <c r="C568" s="13">
        <v>4410</v>
      </c>
      <c r="D568" s="13" t="s">
        <v>76</v>
      </c>
      <c r="E568" s="65">
        <v>735.1</v>
      </c>
      <c r="F568" s="80">
        <v>100</v>
      </c>
      <c r="G568" s="65">
        <v>710</v>
      </c>
      <c r="H568" s="65">
        <v>824</v>
      </c>
      <c r="I568" s="65">
        <v>744.48</v>
      </c>
      <c r="J568" s="79">
        <f t="shared" si="41"/>
        <v>90.34951456310681</v>
      </c>
      <c r="K568" s="79">
        <f>(I568/E568)*100</f>
        <v>101.27601686845327</v>
      </c>
    </row>
    <row r="569" spans="1:11" ht="12" customHeight="1">
      <c r="A569" s="106"/>
      <c r="B569" s="121"/>
      <c r="C569" s="13">
        <v>4420</v>
      </c>
      <c r="D569" s="13" t="s">
        <v>77</v>
      </c>
      <c r="E569" s="65"/>
      <c r="F569" s="80"/>
      <c r="G569" s="65">
        <v>300</v>
      </c>
      <c r="H569" s="65">
        <v>10</v>
      </c>
      <c r="I569" s="65"/>
      <c r="J569" s="79">
        <f t="shared" si="41"/>
        <v>0</v>
      </c>
      <c r="K569" s="79"/>
    </row>
    <row r="570" spans="1:11" ht="13.5" customHeight="1">
      <c r="A570" s="106"/>
      <c r="B570" s="121"/>
      <c r="C570" s="13">
        <v>4430</v>
      </c>
      <c r="D570" s="13" t="s">
        <v>35</v>
      </c>
      <c r="E570" s="65">
        <v>2828.5</v>
      </c>
      <c r="F570" s="80">
        <v>95</v>
      </c>
      <c r="G570" s="65">
        <v>3500</v>
      </c>
      <c r="H570" s="65">
        <v>3320</v>
      </c>
      <c r="I570" s="65">
        <v>3178.5</v>
      </c>
      <c r="J570" s="79">
        <f t="shared" si="41"/>
        <v>95.73795180722891</v>
      </c>
      <c r="K570" s="79">
        <f aca="true" t="shared" si="46" ref="K570:K585">(I570/E570)*100</f>
        <v>112.37404984974368</v>
      </c>
    </row>
    <row r="571" spans="1:11" ht="11.25">
      <c r="A571" s="106"/>
      <c r="B571" s="121"/>
      <c r="C571" s="13">
        <v>4440</v>
      </c>
      <c r="D571" s="13" t="s">
        <v>149</v>
      </c>
      <c r="E571" s="65">
        <v>10736</v>
      </c>
      <c r="F571" s="80">
        <v>94</v>
      </c>
      <c r="G571" s="65">
        <v>11200</v>
      </c>
      <c r="H571" s="65">
        <v>10588</v>
      </c>
      <c r="I571" s="65">
        <v>10588</v>
      </c>
      <c r="J571" s="80">
        <f t="shared" si="41"/>
        <v>100</v>
      </c>
      <c r="K571" s="79">
        <f t="shared" si="46"/>
        <v>98.6214605067064</v>
      </c>
    </row>
    <row r="572" spans="1:11" ht="37.5" customHeight="1">
      <c r="A572" s="106"/>
      <c r="B572" s="121"/>
      <c r="C572" s="13">
        <v>4700</v>
      </c>
      <c r="D572" s="13" t="s">
        <v>185</v>
      </c>
      <c r="E572" s="65">
        <v>4754</v>
      </c>
      <c r="F572" s="80">
        <v>95</v>
      </c>
      <c r="G572" s="65">
        <v>5050</v>
      </c>
      <c r="H572" s="65">
        <v>4569</v>
      </c>
      <c r="I572" s="65">
        <v>4569</v>
      </c>
      <c r="J572" s="80">
        <f t="shared" si="41"/>
        <v>100</v>
      </c>
      <c r="K572" s="79">
        <f t="shared" si="46"/>
        <v>96.10854017669331</v>
      </c>
    </row>
    <row r="573" spans="1:11" ht="33.75" customHeight="1">
      <c r="A573" s="106"/>
      <c r="B573" s="121"/>
      <c r="C573" s="13">
        <v>4740</v>
      </c>
      <c r="D573" s="13" t="s">
        <v>180</v>
      </c>
      <c r="E573" s="65">
        <v>2632.29</v>
      </c>
      <c r="F573" s="80">
        <v>100</v>
      </c>
      <c r="G573" s="65">
        <v>2530</v>
      </c>
      <c r="H573" s="65">
        <v>1730</v>
      </c>
      <c r="I573" s="65">
        <v>1687.62</v>
      </c>
      <c r="J573" s="79">
        <f t="shared" si="41"/>
        <v>97.55028901734103</v>
      </c>
      <c r="K573" s="79">
        <f t="shared" si="46"/>
        <v>64.11223687359676</v>
      </c>
    </row>
    <row r="574" spans="1:11" ht="40.5" customHeight="1">
      <c r="A574" s="106"/>
      <c r="B574" s="121"/>
      <c r="C574" s="13">
        <v>4750</v>
      </c>
      <c r="D574" s="13" t="s">
        <v>188</v>
      </c>
      <c r="E574" s="65">
        <v>4565.07</v>
      </c>
      <c r="F574" s="80">
        <v>100</v>
      </c>
      <c r="G574" s="65">
        <v>6000</v>
      </c>
      <c r="H574" s="65">
        <v>2606</v>
      </c>
      <c r="I574" s="65">
        <v>2369.61</v>
      </c>
      <c r="J574" s="79">
        <f t="shared" si="41"/>
        <v>90.92900997697622</v>
      </c>
      <c r="K574" s="79">
        <f t="shared" si="46"/>
        <v>51.907418725233136</v>
      </c>
    </row>
    <row r="575" spans="1:11" ht="11.25">
      <c r="A575" s="106"/>
      <c r="B575" s="117">
        <v>85228</v>
      </c>
      <c r="C575" s="2"/>
      <c r="D575" s="2" t="s">
        <v>158</v>
      </c>
      <c r="E575" s="72">
        <f>SUM(E576:E586)</f>
        <v>101492.01</v>
      </c>
      <c r="F575" s="76">
        <v>95</v>
      </c>
      <c r="G575" s="72">
        <f>SUM(G576:G586)</f>
        <v>103492</v>
      </c>
      <c r="H575" s="72">
        <f>SUM(H576:H586)</f>
        <v>133501</v>
      </c>
      <c r="I575" s="72">
        <f>SUM(I576:I586)</f>
        <v>130251.51000000001</v>
      </c>
      <c r="J575" s="78">
        <f t="shared" si="41"/>
        <v>97.56594332626722</v>
      </c>
      <c r="K575" s="78">
        <f t="shared" si="46"/>
        <v>128.33671340236538</v>
      </c>
    </row>
    <row r="576" spans="1:11" ht="22.5">
      <c r="A576" s="106"/>
      <c r="B576" s="121"/>
      <c r="C576" s="13">
        <v>3020</v>
      </c>
      <c r="D576" s="13" t="s">
        <v>135</v>
      </c>
      <c r="E576" s="65">
        <v>568.38</v>
      </c>
      <c r="F576" s="80">
        <v>77</v>
      </c>
      <c r="G576" s="65">
        <v>771</v>
      </c>
      <c r="H576" s="65">
        <v>771</v>
      </c>
      <c r="I576" s="65">
        <v>766.6</v>
      </c>
      <c r="J576" s="79">
        <f t="shared" si="41"/>
        <v>99.42931258106356</v>
      </c>
      <c r="K576" s="79">
        <f t="shared" si="46"/>
        <v>134.8745557549527</v>
      </c>
    </row>
    <row r="577" spans="1:11" ht="11.25">
      <c r="A577" s="106"/>
      <c r="B577" s="121"/>
      <c r="C577" s="13">
        <v>4010</v>
      </c>
      <c r="D577" s="13" t="s">
        <v>146</v>
      </c>
      <c r="E577" s="65">
        <v>70272.58</v>
      </c>
      <c r="F577" s="80">
        <v>100</v>
      </c>
      <c r="G577" s="65">
        <v>71097</v>
      </c>
      <c r="H577" s="65">
        <v>97048</v>
      </c>
      <c r="I577" s="65">
        <v>96050.33</v>
      </c>
      <c r="J577" s="79">
        <f>(I577/H577)*100</f>
        <v>98.97198293627896</v>
      </c>
      <c r="K577" s="79">
        <f t="shared" si="46"/>
        <v>136.68251542778137</v>
      </c>
    </row>
    <row r="578" spans="1:11" ht="22.5" customHeight="1">
      <c r="A578" s="106"/>
      <c r="B578" s="121"/>
      <c r="C578" s="13">
        <v>4040</v>
      </c>
      <c r="D578" s="13" t="s">
        <v>136</v>
      </c>
      <c r="E578" s="65">
        <v>6560.28</v>
      </c>
      <c r="F578" s="80">
        <v>100</v>
      </c>
      <c r="G578" s="65">
        <v>6328</v>
      </c>
      <c r="H578" s="65">
        <v>5383</v>
      </c>
      <c r="I578" s="65">
        <v>5382.57</v>
      </c>
      <c r="J578" s="80">
        <f>(I578/H578)*100</f>
        <v>99.99201188928106</v>
      </c>
      <c r="K578" s="79">
        <f t="shared" si="46"/>
        <v>82.04786990799174</v>
      </c>
    </row>
    <row r="579" spans="1:11" ht="11.25">
      <c r="A579" s="106"/>
      <c r="B579" s="121"/>
      <c r="C579" s="13">
        <v>4110</v>
      </c>
      <c r="D579" s="13" t="s">
        <v>147</v>
      </c>
      <c r="E579" s="65">
        <v>11818.28</v>
      </c>
      <c r="F579" s="80">
        <v>95</v>
      </c>
      <c r="G579" s="65">
        <v>11191</v>
      </c>
      <c r="H579" s="65">
        <v>15442</v>
      </c>
      <c r="I579" s="65">
        <v>15117.01</v>
      </c>
      <c r="J579" s="79">
        <f>(I579/H579)*100</f>
        <v>97.89541510167076</v>
      </c>
      <c r="K579" s="79">
        <f t="shared" si="46"/>
        <v>127.91209888410158</v>
      </c>
    </row>
    <row r="580" spans="1:11" ht="11.25">
      <c r="A580" s="106"/>
      <c r="B580" s="121"/>
      <c r="C580" s="13">
        <v>4120</v>
      </c>
      <c r="D580" s="13" t="s">
        <v>80</v>
      </c>
      <c r="E580" s="65">
        <v>1658.81</v>
      </c>
      <c r="F580" s="80">
        <v>85</v>
      </c>
      <c r="G580" s="65">
        <v>1676</v>
      </c>
      <c r="H580" s="65">
        <v>2474</v>
      </c>
      <c r="I580" s="65">
        <v>1471.66</v>
      </c>
      <c r="J580" s="79">
        <f>(I580/H580)*100</f>
        <v>59.48504446240905</v>
      </c>
      <c r="K580" s="79">
        <f t="shared" si="46"/>
        <v>88.71781578360391</v>
      </c>
    </row>
    <row r="581" spans="1:11" ht="22.5">
      <c r="A581" s="106"/>
      <c r="B581" s="121"/>
      <c r="C581" s="13">
        <v>4170</v>
      </c>
      <c r="D581" s="13" t="s">
        <v>32</v>
      </c>
      <c r="E581" s="65">
        <v>2700</v>
      </c>
      <c r="F581" s="80">
        <v>70</v>
      </c>
      <c r="G581" s="65">
        <v>3000</v>
      </c>
      <c r="H581" s="65">
        <v>3443</v>
      </c>
      <c r="I581" s="65">
        <v>3362.5</v>
      </c>
      <c r="J581" s="79">
        <f aca="true" t="shared" si="47" ref="J581:J599">(I581/H581)*100</f>
        <v>97.66192274179495</v>
      </c>
      <c r="K581" s="79">
        <f t="shared" si="46"/>
        <v>124.53703703703705</v>
      </c>
    </row>
    <row r="582" spans="1:11" ht="11.25" customHeight="1">
      <c r="A582" s="106"/>
      <c r="B582" s="121"/>
      <c r="C582" s="13">
        <v>4210</v>
      </c>
      <c r="D582" s="13" t="s">
        <v>14</v>
      </c>
      <c r="E582" s="65">
        <v>79.68</v>
      </c>
      <c r="F582" s="80">
        <v>38</v>
      </c>
      <c r="G582" s="65">
        <v>215</v>
      </c>
      <c r="H582" s="65">
        <v>215</v>
      </c>
      <c r="I582" s="65">
        <v>109.1</v>
      </c>
      <c r="J582" s="79">
        <f t="shared" si="47"/>
        <v>50.74418604651163</v>
      </c>
      <c r="K582" s="79">
        <f t="shared" si="46"/>
        <v>136.9226907630522</v>
      </c>
    </row>
    <row r="583" spans="1:11" ht="11.25">
      <c r="A583" s="106"/>
      <c r="B583" s="121"/>
      <c r="C583" s="13">
        <v>4280</v>
      </c>
      <c r="D583" s="13" t="s">
        <v>83</v>
      </c>
      <c r="E583" s="65">
        <v>160</v>
      </c>
      <c r="F583" s="80">
        <v>100</v>
      </c>
      <c r="G583" s="65">
        <v>120</v>
      </c>
      <c r="H583" s="65">
        <v>180</v>
      </c>
      <c r="I583" s="65">
        <v>180</v>
      </c>
      <c r="J583" s="79">
        <f t="shared" si="47"/>
        <v>100</v>
      </c>
      <c r="K583" s="79">
        <f t="shared" si="46"/>
        <v>112.5</v>
      </c>
    </row>
    <row r="584" spans="1:11" ht="11.25">
      <c r="A584" s="106"/>
      <c r="B584" s="121"/>
      <c r="C584" s="13">
        <v>4410</v>
      </c>
      <c r="D584" s="13" t="s">
        <v>76</v>
      </c>
      <c r="E584" s="65">
        <v>2681</v>
      </c>
      <c r="F584" s="80">
        <v>81</v>
      </c>
      <c r="G584" s="65">
        <v>3324</v>
      </c>
      <c r="H584" s="65">
        <v>1824</v>
      </c>
      <c r="I584" s="65">
        <v>1120.74</v>
      </c>
      <c r="J584" s="79">
        <f t="shared" si="47"/>
        <v>61.44407894736842</v>
      </c>
      <c r="K584" s="79">
        <f t="shared" si="46"/>
        <v>41.80305856023872</v>
      </c>
    </row>
    <row r="585" spans="1:11" ht="11.25">
      <c r="A585" s="106"/>
      <c r="B585" s="121"/>
      <c r="C585" s="13">
        <v>4440</v>
      </c>
      <c r="D585" s="13" t="s">
        <v>149</v>
      </c>
      <c r="E585" s="65">
        <v>4993</v>
      </c>
      <c r="F585" s="80">
        <v>76</v>
      </c>
      <c r="G585" s="65">
        <v>5610</v>
      </c>
      <c r="H585" s="65">
        <v>6561</v>
      </c>
      <c r="I585" s="65">
        <v>6561</v>
      </c>
      <c r="J585" s="79">
        <f t="shared" si="47"/>
        <v>100</v>
      </c>
      <c r="K585" s="79">
        <f t="shared" si="46"/>
        <v>131.40396555177247</v>
      </c>
    </row>
    <row r="586" spans="1:11" ht="32.25" customHeight="1">
      <c r="A586" s="106"/>
      <c r="B586" s="126"/>
      <c r="C586" s="13">
        <v>4700</v>
      </c>
      <c r="D586" s="13" t="s">
        <v>185</v>
      </c>
      <c r="E586" s="65"/>
      <c r="F586" s="80"/>
      <c r="G586" s="65">
        <v>160</v>
      </c>
      <c r="H586" s="65">
        <v>160</v>
      </c>
      <c r="I586" s="65">
        <v>130</v>
      </c>
      <c r="J586" s="80">
        <f t="shared" si="47"/>
        <v>81.25</v>
      </c>
      <c r="K586" s="79"/>
    </row>
    <row r="587" spans="1:11" ht="21">
      <c r="A587" s="106"/>
      <c r="B587" s="123">
        <v>85232</v>
      </c>
      <c r="C587" s="2"/>
      <c r="D587" s="2" t="s">
        <v>159</v>
      </c>
      <c r="E587" s="72">
        <f>SUM(E588:E604)</f>
        <v>21895.229999999996</v>
      </c>
      <c r="F587" s="76">
        <v>95</v>
      </c>
      <c r="G587" s="72">
        <f>SUM(G588:G604)</f>
        <v>15812</v>
      </c>
      <c r="H587" s="72">
        <f>SUM(H588:H604)</f>
        <v>21141</v>
      </c>
      <c r="I587" s="72">
        <f>SUM(I588:I604)</f>
        <v>17732.22</v>
      </c>
      <c r="J587" s="78">
        <f t="shared" si="47"/>
        <v>83.87597559245069</v>
      </c>
      <c r="K587" s="78">
        <f>(I587/E587)*100</f>
        <v>80.98668066058225</v>
      </c>
    </row>
    <row r="588" spans="1:11" ht="22.5">
      <c r="A588" s="106"/>
      <c r="B588" s="123"/>
      <c r="C588" s="13">
        <v>3020</v>
      </c>
      <c r="D588" s="13" t="s">
        <v>135</v>
      </c>
      <c r="E588" s="65">
        <v>478.16</v>
      </c>
      <c r="F588" s="80">
        <v>91</v>
      </c>
      <c r="G588" s="65">
        <v>524</v>
      </c>
      <c r="H588" s="65">
        <v>524</v>
      </c>
      <c r="I588" s="65">
        <v>117.33</v>
      </c>
      <c r="J588" s="79">
        <f t="shared" si="47"/>
        <v>22.3912213740458</v>
      </c>
      <c r="K588" s="79">
        <f>(I588/E588)*100</f>
        <v>24.537811611176174</v>
      </c>
    </row>
    <row r="589" spans="1:11" ht="11.25">
      <c r="A589" s="106"/>
      <c r="B589" s="123"/>
      <c r="C589" s="13">
        <v>4010</v>
      </c>
      <c r="D589" s="13" t="s">
        <v>146</v>
      </c>
      <c r="E589" s="65">
        <v>13253.17</v>
      </c>
      <c r="F589" s="80">
        <v>99</v>
      </c>
      <c r="G589" s="65">
        <v>9111</v>
      </c>
      <c r="H589" s="65">
        <v>11492</v>
      </c>
      <c r="I589" s="65">
        <v>10668.55</v>
      </c>
      <c r="J589" s="79">
        <f t="shared" si="47"/>
        <v>92.83458057779325</v>
      </c>
      <c r="K589" s="79">
        <f>(I589/E589)*100</f>
        <v>80.49809969992084</v>
      </c>
    </row>
    <row r="590" spans="1:11" ht="21.75" customHeight="1">
      <c r="A590" s="106"/>
      <c r="B590" s="123"/>
      <c r="C590" s="13">
        <v>4040</v>
      </c>
      <c r="D590" s="13" t="s">
        <v>136</v>
      </c>
      <c r="E590" s="65">
        <v>870.51</v>
      </c>
      <c r="F590" s="80">
        <v>97</v>
      </c>
      <c r="G590" s="65">
        <v>860</v>
      </c>
      <c r="H590" s="65">
        <v>860</v>
      </c>
      <c r="I590" s="65">
        <v>860</v>
      </c>
      <c r="J590" s="79">
        <f t="shared" si="47"/>
        <v>100</v>
      </c>
      <c r="K590" s="79">
        <f aca="true" t="shared" si="48" ref="K590:K604">(I590/E590)*100</f>
        <v>98.79266177298366</v>
      </c>
    </row>
    <row r="591" spans="1:11" ht="11.25">
      <c r="A591" s="106"/>
      <c r="B591" s="123"/>
      <c r="C591" s="13">
        <v>4110</v>
      </c>
      <c r="D591" s="13" t="s">
        <v>147</v>
      </c>
      <c r="E591" s="65">
        <v>2702.94</v>
      </c>
      <c r="F591" s="80">
        <v>95</v>
      </c>
      <c r="G591" s="65">
        <v>1525</v>
      </c>
      <c r="H591" s="65">
        <v>1881</v>
      </c>
      <c r="I591" s="65">
        <v>1817.45</v>
      </c>
      <c r="J591" s="80">
        <f t="shared" si="47"/>
        <v>96.62147793726741</v>
      </c>
      <c r="K591" s="79">
        <f t="shared" si="48"/>
        <v>67.23974635027045</v>
      </c>
    </row>
    <row r="592" spans="1:11" ht="11.25">
      <c r="A592" s="106"/>
      <c r="B592" s="123"/>
      <c r="C592" s="13">
        <v>4120</v>
      </c>
      <c r="D592" s="13" t="s">
        <v>80</v>
      </c>
      <c r="E592" s="65">
        <v>453.48</v>
      </c>
      <c r="F592" s="80">
        <v>97</v>
      </c>
      <c r="G592" s="65">
        <v>244</v>
      </c>
      <c r="H592" s="65">
        <v>302</v>
      </c>
      <c r="I592" s="65">
        <v>291.24</v>
      </c>
      <c r="J592" s="79">
        <f t="shared" si="47"/>
        <v>96.43708609271523</v>
      </c>
      <c r="K592" s="79">
        <f t="shared" si="48"/>
        <v>64.2233395078063</v>
      </c>
    </row>
    <row r="593" spans="1:11" ht="22.5">
      <c r="A593" s="106"/>
      <c r="B593" s="123"/>
      <c r="C593" s="13">
        <v>4170</v>
      </c>
      <c r="D593" s="13" t="s">
        <v>32</v>
      </c>
      <c r="E593" s="65"/>
      <c r="F593" s="80"/>
      <c r="G593" s="65"/>
      <c r="H593" s="65"/>
      <c r="I593" s="65"/>
      <c r="J593" s="79"/>
      <c r="K593" s="79"/>
    </row>
    <row r="594" spans="1:11" ht="12.75" customHeight="1">
      <c r="A594" s="106"/>
      <c r="B594" s="123"/>
      <c r="C594" s="13">
        <v>4210</v>
      </c>
      <c r="D594" s="13" t="s">
        <v>14</v>
      </c>
      <c r="E594" s="65">
        <v>405.21</v>
      </c>
      <c r="F594" s="80">
        <v>90</v>
      </c>
      <c r="G594" s="65">
        <v>300</v>
      </c>
      <c r="H594" s="65">
        <v>300</v>
      </c>
      <c r="I594" s="65">
        <v>122.7</v>
      </c>
      <c r="J594" s="79">
        <f t="shared" si="47"/>
        <v>40.900000000000006</v>
      </c>
      <c r="K594" s="79">
        <f t="shared" si="48"/>
        <v>30.280595246909016</v>
      </c>
    </row>
    <row r="595" spans="1:11" ht="11.25">
      <c r="A595" s="106"/>
      <c r="B595" s="123"/>
      <c r="C595" s="13">
        <v>4260</v>
      </c>
      <c r="D595" s="13" t="s">
        <v>15</v>
      </c>
      <c r="E595" s="65">
        <v>849.05</v>
      </c>
      <c r="F595" s="80">
        <v>98</v>
      </c>
      <c r="G595" s="65">
        <v>312</v>
      </c>
      <c r="H595" s="65">
        <v>953</v>
      </c>
      <c r="I595" s="65">
        <v>783.41</v>
      </c>
      <c r="J595" s="79">
        <f t="shared" si="47"/>
        <v>82.20461699895067</v>
      </c>
      <c r="K595" s="79">
        <f t="shared" si="48"/>
        <v>92.26900653671751</v>
      </c>
    </row>
    <row r="596" spans="1:11" ht="11.25">
      <c r="A596" s="106"/>
      <c r="B596" s="123"/>
      <c r="C596" s="13">
        <v>4280</v>
      </c>
      <c r="D596" s="13" t="s">
        <v>83</v>
      </c>
      <c r="E596" s="65">
        <v>180</v>
      </c>
      <c r="F596" s="80">
        <v>100</v>
      </c>
      <c r="G596" s="65">
        <v>140</v>
      </c>
      <c r="H596" s="65">
        <v>140</v>
      </c>
      <c r="I596" s="65">
        <v>50</v>
      </c>
      <c r="J596" s="79">
        <f t="shared" si="47"/>
        <v>35.714285714285715</v>
      </c>
      <c r="K596" s="79">
        <f t="shared" si="48"/>
        <v>27.77777777777778</v>
      </c>
    </row>
    <row r="597" spans="1:11" ht="12" customHeight="1">
      <c r="A597" s="106"/>
      <c r="B597" s="123"/>
      <c r="C597" s="13">
        <v>4300</v>
      </c>
      <c r="D597" s="13" t="s">
        <v>19</v>
      </c>
      <c r="E597" s="65"/>
      <c r="F597" s="80"/>
      <c r="G597" s="65">
        <v>100</v>
      </c>
      <c r="H597" s="65">
        <v>110</v>
      </c>
      <c r="I597" s="65">
        <v>93.4</v>
      </c>
      <c r="J597" s="79">
        <f t="shared" si="47"/>
        <v>84.9090909090909</v>
      </c>
      <c r="K597" s="79"/>
    </row>
    <row r="598" spans="1:11" ht="35.25" customHeight="1">
      <c r="A598" s="106"/>
      <c r="B598" s="123"/>
      <c r="C598" s="13">
        <v>4370</v>
      </c>
      <c r="D598" s="13" t="s">
        <v>178</v>
      </c>
      <c r="E598" s="65">
        <v>468.73</v>
      </c>
      <c r="F598" s="80">
        <v>78</v>
      </c>
      <c r="G598" s="65">
        <v>600</v>
      </c>
      <c r="H598" s="65">
        <v>600</v>
      </c>
      <c r="I598" s="65">
        <v>443.43</v>
      </c>
      <c r="J598" s="79">
        <f t="shared" si="47"/>
        <v>73.905</v>
      </c>
      <c r="K598" s="79">
        <f t="shared" si="48"/>
        <v>94.60243637061848</v>
      </c>
    </row>
    <row r="599" spans="1:11" ht="22.5">
      <c r="A599" s="106"/>
      <c r="B599" s="123"/>
      <c r="C599" s="13">
        <v>4400</v>
      </c>
      <c r="D599" s="13" t="s">
        <v>187</v>
      </c>
      <c r="E599" s="65"/>
      <c r="F599" s="80"/>
      <c r="G599" s="65"/>
      <c r="H599" s="65">
        <v>1485</v>
      </c>
      <c r="I599" s="65">
        <v>632.88</v>
      </c>
      <c r="J599" s="79">
        <f t="shared" si="47"/>
        <v>42.61818181818182</v>
      </c>
      <c r="K599" s="79"/>
    </row>
    <row r="600" spans="1:11" ht="11.25">
      <c r="A600" s="106"/>
      <c r="B600" s="123"/>
      <c r="C600" s="13">
        <v>4410</v>
      </c>
      <c r="D600" s="13" t="s">
        <v>76</v>
      </c>
      <c r="E600" s="65">
        <v>131.7</v>
      </c>
      <c r="F600" s="80">
        <v>44</v>
      </c>
      <c r="G600" s="65"/>
      <c r="H600" s="65">
        <v>180</v>
      </c>
      <c r="I600" s="65">
        <v>115</v>
      </c>
      <c r="J600" s="79">
        <f aca="true" t="shared" si="49" ref="J600:J606">(I600/H600)*100</f>
        <v>63.888888888888886</v>
      </c>
      <c r="K600" s="79">
        <f t="shared" si="48"/>
        <v>87.31966590736523</v>
      </c>
    </row>
    <row r="601" spans="1:11" ht="11.25" customHeight="1">
      <c r="A601" s="106"/>
      <c r="B601" s="123"/>
      <c r="C601" s="13">
        <v>4440</v>
      </c>
      <c r="D601" s="13" t="s">
        <v>149</v>
      </c>
      <c r="E601" s="65">
        <v>1000</v>
      </c>
      <c r="F601" s="80">
        <v>100</v>
      </c>
      <c r="G601" s="65">
        <v>1120</v>
      </c>
      <c r="H601" s="65">
        <v>1048</v>
      </c>
      <c r="I601" s="65">
        <v>1048</v>
      </c>
      <c r="J601" s="80">
        <f t="shared" si="49"/>
        <v>100</v>
      </c>
      <c r="K601" s="79">
        <f t="shared" si="48"/>
        <v>104.80000000000001</v>
      </c>
    </row>
    <row r="602" spans="1:11" ht="11.25" customHeight="1">
      <c r="A602" s="106"/>
      <c r="B602" s="123"/>
      <c r="C602" s="13">
        <v>4700</v>
      </c>
      <c r="D602" s="13" t="s">
        <v>185</v>
      </c>
      <c r="E602" s="65">
        <v>150</v>
      </c>
      <c r="F602" s="80">
        <v>75</v>
      </c>
      <c r="G602" s="65">
        <v>200</v>
      </c>
      <c r="H602" s="65">
        <v>190</v>
      </c>
      <c r="I602" s="65"/>
      <c r="J602" s="79">
        <f t="shared" si="49"/>
        <v>0</v>
      </c>
      <c r="K602" s="79">
        <f t="shared" si="48"/>
        <v>0</v>
      </c>
    </row>
    <row r="603" spans="1:11" ht="36" customHeight="1">
      <c r="A603" s="106"/>
      <c r="B603" s="123"/>
      <c r="C603" s="13">
        <v>4740</v>
      </c>
      <c r="D603" s="13" t="s">
        <v>180</v>
      </c>
      <c r="E603" s="65">
        <v>126.52</v>
      </c>
      <c r="F603" s="80">
        <v>65</v>
      </c>
      <c r="G603" s="65">
        <v>198</v>
      </c>
      <c r="H603" s="65">
        <v>198</v>
      </c>
      <c r="I603" s="65">
        <v>93.83</v>
      </c>
      <c r="J603" s="79">
        <f t="shared" si="49"/>
        <v>47.388888888888886</v>
      </c>
      <c r="K603" s="79">
        <f t="shared" si="48"/>
        <v>74.16218779639583</v>
      </c>
    </row>
    <row r="604" spans="1:11" ht="21.75" customHeight="1">
      <c r="A604" s="106"/>
      <c r="B604" s="123"/>
      <c r="C604" s="13">
        <v>4750</v>
      </c>
      <c r="D604" s="13" t="s">
        <v>188</v>
      </c>
      <c r="E604" s="65">
        <v>825.76</v>
      </c>
      <c r="F604" s="80">
        <v>98</v>
      </c>
      <c r="G604" s="65">
        <v>578</v>
      </c>
      <c r="H604" s="65">
        <v>878</v>
      </c>
      <c r="I604" s="65">
        <v>595</v>
      </c>
      <c r="J604" s="79">
        <f t="shared" si="49"/>
        <v>67.76765375854214</v>
      </c>
      <c r="K604" s="79">
        <f t="shared" si="48"/>
        <v>72.05483433443132</v>
      </c>
    </row>
    <row r="605" spans="1:11" ht="12" customHeight="1">
      <c r="A605" s="106"/>
      <c r="B605" s="117">
        <v>85295</v>
      </c>
      <c r="C605" s="2"/>
      <c r="D605" s="2" t="s">
        <v>27</v>
      </c>
      <c r="E605" s="63">
        <f>E606+E607+E608+E609</f>
        <v>199620.26</v>
      </c>
      <c r="F605" s="69">
        <v>98</v>
      </c>
      <c r="G605" s="63">
        <f>G606+G607+G608+G609</f>
        <v>239600</v>
      </c>
      <c r="H605" s="63">
        <f>H606+H607+H608+H609</f>
        <v>258553</v>
      </c>
      <c r="I605" s="63">
        <f>I606+I607+I608+I609</f>
        <v>245840.47</v>
      </c>
      <c r="J605" s="78">
        <f t="shared" si="49"/>
        <v>95.08320150994187</v>
      </c>
      <c r="K605" s="78">
        <f>(I605/E605)*100</f>
        <v>123.15406762820567</v>
      </c>
    </row>
    <row r="606" spans="1:11" ht="69.75" customHeight="1">
      <c r="A606" s="106"/>
      <c r="B606" s="121"/>
      <c r="C606" s="13">
        <v>2830</v>
      </c>
      <c r="D606" s="13" t="s">
        <v>193</v>
      </c>
      <c r="E606" s="66">
        <v>3500</v>
      </c>
      <c r="F606" s="80">
        <v>100</v>
      </c>
      <c r="G606" s="66">
        <v>3500</v>
      </c>
      <c r="H606" s="66">
        <v>4000</v>
      </c>
      <c r="I606" s="66">
        <v>4000</v>
      </c>
      <c r="J606" s="79">
        <f t="shared" si="49"/>
        <v>100</v>
      </c>
      <c r="K606" s="79">
        <f>(I606/E606)*100</f>
        <v>114.28571428571428</v>
      </c>
    </row>
    <row r="607" spans="1:11" ht="11.25" customHeight="1">
      <c r="A607" s="106"/>
      <c r="B607" s="121"/>
      <c r="C607" s="13">
        <v>3110</v>
      </c>
      <c r="D607" s="13" t="s">
        <v>113</v>
      </c>
      <c r="E607" s="65">
        <v>189012.41</v>
      </c>
      <c r="F607" s="80">
        <v>98</v>
      </c>
      <c r="G607" s="65">
        <v>228100</v>
      </c>
      <c r="H607" s="65">
        <v>246553</v>
      </c>
      <c r="I607" s="65">
        <v>233845.2</v>
      </c>
      <c r="J607" s="79">
        <f>(I607/H607)*100</f>
        <v>94.84581408459844</v>
      </c>
      <c r="K607" s="79">
        <f>(I607/E607)*100</f>
        <v>123.71949545535132</v>
      </c>
    </row>
    <row r="608" spans="1:11" ht="11.25" customHeight="1">
      <c r="A608" s="106"/>
      <c r="B608" s="122"/>
      <c r="C608" s="13">
        <v>4210</v>
      </c>
      <c r="D608" s="13" t="s">
        <v>14</v>
      </c>
      <c r="E608" s="65">
        <v>5519.84</v>
      </c>
      <c r="F608" s="80">
        <v>100</v>
      </c>
      <c r="G608" s="65">
        <v>8000</v>
      </c>
      <c r="H608" s="65">
        <v>8000</v>
      </c>
      <c r="I608" s="65">
        <v>7995.27</v>
      </c>
      <c r="J608" s="79">
        <f>(I608/H608)*100</f>
        <v>99.940875</v>
      </c>
      <c r="K608" s="79">
        <f>(I608/E608)*100</f>
        <v>144.8460462622105</v>
      </c>
    </row>
    <row r="609" spans="1:11" ht="11.25">
      <c r="A609" s="106"/>
      <c r="B609" s="122"/>
      <c r="C609" s="13">
        <v>4300</v>
      </c>
      <c r="D609" s="13" t="s">
        <v>130</v>
      </c>
      <c r="E609" s="65">
        <v>1588.01</v>
      </c>
      <c r="F609" s="80">
        <v>100</v>
      </c>
      <c r="G609" s="65"/>
      <c r="H609" s="65"/>
      <c r="I609" s="65"/>
      <c r="J609" s="79"/>
      <c r="K609" s="79"/>
    </row>
    <row r="610" spans="1:11" s="41" customFormat="1" ht="42.75" customHeight="1">
      <c r="A610" s="104">
        <v>853</v>
      </c>
      <c r="B610" s="57"/>
      <c r="C610" s="13"/>
      <c r="D610" s="2" t="s">
        <v>197</v>
      </c>
      <c r="E610" s="72">
        <f>E611</f>
        <v>171228.33000000002</v>
      </c>
      <c r="F610" s="76">
        <v>95</v>
      </c>
      <c r="G610" s="72">
        <f>G611</f>
        <v>167767</v>
      </c>
      <c r="H610" s="72">
        <f>H611</f>
        <v>165643</v>
      </c>
      <c r="I610" s="72">
        <f>I611</f>
        <v>146576.06000000003</v>
      </c>
      <c r="J610" s="78">
        <f>(I610/H610)*100</f>
        <v>88.48913627500107</v>
      </c>
      <c r="K610" s="20">
        <f>(I610/E610)*100</f>
        <v>85.60269203116097</v>
      </c>
    </row>
    <row r="611" spans="1:11" s="41" customFormat="1" ht="10.5" customHeight="1">
      <c r="A611" s="105"/>
      <c r="B611" s="130">
        <v>85395</v>
      </c>
      <c r="C611" s="13"/>
      <c r="D611" s="13" t="s">
        <v>27</v>
      </c>
      <c r="E611" s="65">
        <f>SUM(E612:E649)</f>
        <v>171228.33000000002</v>
      </c>
      <c r="F611" s="65">
        <v>95</v>
      </c>
      <c r="G611" s="65">
        <f>SUM(G612:G649)</f>
        <v>167767</v>
      </c>
      <c r="H611" s="65">
        <f>SUM(H612:H649)</f>
        <v>165643</v>
      </c>
      <c r="I611" s="65">
        <f>SUM(I612:I649)</f>
        <v>146576.06000000003</v>
      </c>
      <c r="J611" s="79">
        <f>(I611/H611)*100</f>
        <v>88.48913627500107</v>
      </c>
      <c r="K611" s="79">
        <f>(I611/E611)*100</f>
        <v>85.60269203116097</v>
      </c>
    </row>
    <row r="612" spans="1:11" s="41" customFormat="1" ht="20.25" customHeight="1">
      <c r="A612" s="105"/>
      <c r="B612" s="122"/>
      <c r="C612" s="13">
        <v>3027</v>
      </c>
      <c r="D612" s="13" t="s">
        <v>202</v>
      </c>
      <c r="E612" s="65"/>
      <c r="F612" s="65"/>
      <c r="G612" s="65"/>
      <c r="H612" s="65">
        <v>125</v>
      </c>
      <c r="I612" s="65">
        <v>123.47</v>
      </c>
      <c r="J612" s="79">
        <f>(I612/H612)*100</f>
        <v>98.776</v>
      </c>
      <c r="K612" s="79"/>
    </row>
    <row r="613" spans="1:11" s="41" customFormat="1" ht="24" customHeight="1">
      <c r="A613" s="105"/>
      <c r="B613" s="122"/>
      <c r="C613" s="13">
        <v>3028</v>
      </c>
      <c r="D613" s="13" t="s">
        <v>202</v>
      </c>
      <c r="E613" s="65">
        <v>523.85</v>
      </c>
      <c r="F613" s="80"/>
      <c r="G613" s="65">
        <v>524</v>
      </c>
      <c r="H613" s="65"/>
      <c r="I613" s="65"/>
      <c r="J613" s="79"/>
      <c r="K613" s="79"/>
    </row>
    <row r="614" spans="1:11" s="41" customFormat="1" ht="20.25" customHeight="1">
      <c r="A614" s="105"/>
      <c r="B614" s="122"/>
      <c r="C614" s="13">
        <v>3038</v>
      </c>
      <c r="D614" s="13" t="s">
        <v>75</v>
      </c>
      <c r="E614" s="65">
        <v>1519.46</v>
      </c>
      <c r="F614" s="80"/>
      <c r="G614" s="65">
        <v>1550</v>
      </c>
      <c r="H614" s="65"/>
      <c r="I614" s="65"/>
      <c r="J614" s="79"/>
      <c r="K614" s="79"/>
    </row>
    <row r="615" spans="1:11" s="41" customFormat="1" ht="12" customHeight="1">
      <c r="A615" s="105"/>
      <c r="B615" s="122"/>
      <c r="C615" s="13">
        <v>3119</v>
      </c>
      <c r="D615" s="13" t="s">
        <v>198</v>
      </c>
      <c r="E615" s="65">
        <v>17490.8</v>
      </c>
      <c r="F615" s="80">
        <v>100</v>
      </c>
      <c r="G615" s="65">
        <v>17616</v>
      </c>
      <c r="H615" s="65">
        <v>17393</v>
      </c>
      <c r="I615" s="65">
        <v>15390.49</v>
      </c>
      <c r="J615" s="79">
        <f>(I615/H615)*100</f>
        <v>88.48669004772034</v>
      </c>
      <c r="K615" s="79"/>
    </row>
    <row r="616" spans="1:11" s="41" customFormat="1" ht="12" customHeight="1">
      <c r="A616" s="105"/>
      <c r="B616" s="122"/>
      <c r="C616" s="13">
        <v>4017</v>
      </c>
      <c r="D616" s="13" t="s">
        <v>71</v>
      </c>
      <c r="E616" s="65"/>
      <c r="F616" s="80"/>
      <c r="G616" s="65"/>
      <c r="H616" s="65">
        <v>46639</v>
      </c>
      <c r="I616" s="65">
        <v>43292.51</v>
      </c>
      <c r="J616" s="79">
        <f aca="true" t="shared" si="50" ref="J616:J624">(I616/H616)*100</f>
        <v>92.82469606981282</v>
      </c>
      <c r="K616" s="79"/>
    </row>
    <row r="617" spans="1:11" s="41" customFormat="1" ht="21" customHeight="1">
      <c r="A617" s="105"/>
      <c r="B617" s="122"/>
      <c r="C617" s="13">
        <v>4018</v>
      </c>
      <c r="D617" s="13" t="s">
        <v>71</v>
      </c>
      <c r="E617" s="65">
        <v>43190.33</v>
      </c>
      <c r="F617" s="80">
        <v>97</v>
      </c>
      <c r="G617" s="65">
        <v>44845</v>
      </c>
      <c r="H617" s="65"/>
      <c r="I617" s="65"/>
      <c r="J617" s="79"/>
      <c r="K617" s="79"/>
    </row>
    <row r="618" spans="1:11" s="41" customFormat="1" ht="21" customHeight="1">
      <c r="A618" s="105"/>
      <c r="B618" s="122"/>
      <c r="C618" s="13">
        <v>4047</v>
      </c>
      <c r="D618" s="13" t="s">
        <v>72</v>
      </c>
      <c r="E618" s="65"/>
      <c r="F618" s="80"/>
      <c r="G618" s="65"/>
      <c r="H618" s="65">
        <v>1450</v>
      </c>
      <c r="I618" s="65">
        <v>1449.93</v>
      </c>
      <c r="J618" s="79">
        <f t="shared" si="50"/>
        <v>99.99517241379311</v>
      </c>
      <c r="K618" s="79"/>
    </row>
    <row r="619" spans="1:11" s="41" customFormat="1" ht="21" customHeight="1">
      <c r="A619" s="105"/>
      <c r="B619" s="122"/>
      <c r="C619" s="13">
        <v>4048</v>
      </c>
      <c r="D619" s="13" t="s">
        <v>72</v>
      </c>
      <c r="E619" s="65"/>
      <c r="F619" s="80"/>
      <c r="G619" s="65">
        <v>1553</v>
      </c>
      <c r="H619" s="65"/>
      <c r="I619" s="65"/>
      <c r="J619" s="79"/>
      <c r="K619" s="79"/>
    </row>
    <row r="620" spans="1:11" s="41" customFormat="1" ht="21" customHeight="1">
      <c r="A620" s="105"/>
      <c r="B620" s="122"/>
      <c r="C620" s="13">
        <v>4117</v>
      </c>
      <c r="D620" s="13" t="s">
        <v>199</v>
      </c>
      <c r="E620" s="65"/>
      <c r="F620" s="80"/>
      <c r="G620" s="65"/>
      <c r="H620" s="65">
        <v>7375</v>
      </c>
      <c r="I620" s="65">
        <v>6571.26</v>
      </c>
      <c r="J620" s="79">
        <f t="shared" si="50"/>
        <v>89.10183050847458</v>
      </c>
      <c r="K620" s="79"/>
    </row>
    <row r="621" spans="1:11" s="41" customFormat="1" ht="23.25" customHeight="1">
      <c r="A621" s="105"/>
      <c r="B621" s="122"/>
      <c r="C621" s="13">
        <v>4118</v>
      </c>
      <c r="D621" s="13" t="s">
        <v>199</v>
      </c>
      <c r="E621" s="65">
        <v>8452.79</v>
      </c>
      <c r="F621" s="80">
        <v>81</v>
      </c>
      <c r="G621" s="65">
        <v>10747</v>
      </c>
      <c r="H621" s="65"/>
      <c r="I621" s="65"/>
      <c r="J621" s="79"/>
      <c r="K621" s="79"/>
    </row>
    <row r="622" spans="1:11" s="41" customFormat="1" ht="21" customHeight="1">
      <c r="A622" s="105"/>
      <c r="B622" s="122"/>
      <c r="C622" s="13">
        <v>4127</v>
      </c>
      <c r="D622" s="13" t="s">
        <v>80</v>
      </c>
      <c r="E622" s="65"/>
      <c r="F622" s="80"/>
      <c r="G622" s="65"/>
      <c r="H622" s="65">
        <v>1182</v>
      </c>
      <c r="I622" s="65">
        <v>1030.88</v>
      </c>
      <c r="J622" s="79">
        <f t="shared" si="50"/>
        <v>87.21489001692049</v>
      </c>
      <c r="K622" s="79"/>
    </row>
    <row r="623" spans="1:11" s="41" customFormat="1" ht="11.25">
      <c r="A623" s="105"/>
      <c r="B623" s="122"/>
      <c r="C623" s="13">
        <v>4128</v>
      </c>
      <c r="D623" s="13" t="s">
        <v>80</v>
      </c>
      <c r="E623" s="65">
        <v>1200.09</v>
      </c>
      <c r="F623" s="80">
        <v>73</v>
      </c>
      <c r="G623" s="65">
        <v>1707</v>
      </c>
      <c r="H623" s="65"/>
      <c r="I623" s="65"/>
      <c r="J623" s="79"/>
      <c r="K623" s="79"/>
    </row>
    <row r="624" spans="1:11" s="41" customFormat="1" ht="22.5">
      <c r="A624" s="105"/>
      <c r="B624" s="122"/>
      <c r="C624" s="13">
        <v>4137</v>
      </c>
      <c r="D624" s="13" t="s">
        <v>277</v>
      </c>
      <c r="E624" s="65"/>
      <c r="F624" s="80"/>
      <c r="G624" s="65"/>
      <c r="H624" s="65">
        <v>6337</v>
      </c>
      <c r="I624" s="65">
        <v>4995</v>
      </c>
      <c r="J624" s="79">
        <f t="shared" si="50"/>
        <v>78.82278680763768</v>
      </c>
      <c r="K624" s="79"/>
    </row>
    <row r="625" spans="1:11" s="41" customFormat="1" ht="22.5">
      <c r="A625" s="105"/>
      <c r="B625" s="122"/>
      <c r="C625" s="13">
        <v>4138</v>
      </c>
      <c r="D625" s="13" t="s">
        <v>277</v>
      </c>
      <c r="E625" s="65">
        <v>3276.72</v>
      </c>
      <c r="F625" s="80">
        <v>100</v>
      </c>
      <c r="G625" s="65">
        <v>3277</v>
      </c>
      <c r="H625" s="65"/>
      <c r="I625" s="65"/>
      <c r="J625" s="79"/>
      <c r="K625" s="79"/>
    </row>
    <row r="626" spans="1:11" s="41" customFormat="1" ht="14.25" customHeight="1">
      <c r="A626" s="105"/>
      <c r="B626" s="122"/>
      <c r="C626" s="13">
        <v>4177</v>
      </c>
      <c r="D626" s="13" t="s">
        <v>200</v>
      </c>
      <c r="E626" s="65"/>
      <c r="F626" s="80"/>
      <c r="G626" s="65"/>
      <c r="H626" s="65">
        <v>14450</v>
      </c>
      <c r="I626" s="65">
        <v>6720</v>
      </c>
      <c r="J626" s="79">
        <f>(I626/H626)*100</f>
        <v>46.50519031141869</v>
      </c>
      <c r="K626" s="79"/>
    </row>
    <row r="627" spans="1:11" s="41" customFormat="1" ht="11.25" customHeight="1">
      <c r="A627" s="105"/>
      <c r="B627" s="122"/>
      <c r="C627" s="13">
        <v>4178</v>
      </c>
      <c r="D627" s="13" t="s">
        <v>200</v>
      </c>
      <c r="E627" s="65">
        <v>23370.56</v>
      </c>
      <c r="F627" s="80">
        <v>99</v>
      </c>
      <c r="G627" s="65">
        <v>23200</v>
      </c>
      <c r="H627" s="65"/>
      <c r="I627" s="65"/>
      <c r="J627" s="79"/>
      <c r="K627" s="79"/>
    </row>
    <row r="628" spans="1:11" s="41" customFormat="1" ht="11.25">
      <c r="A628" s="105"/>
      <c r="B628" s="122"/>
      <c r="C628" s="13">
        <v>4179</v>
      </c>
      <c r="D628" s="13" t="s">
        <v>146</v>
      </c>
      <c r="E628" s="65">
        <v>137.75</v>
      </c>
      <c r="F628" s="80">
        <v>100</v>
      </c>
      <c r="G628" s="65"/>
      <c r="H628" s="65"/>
      <c r="I628" s="65"/>
      <c r="J628" s="79"/>
      <c r="K628" s="79"/>
    </row>
    <row r="629" spans="1:11" s="41" customFormat="1" ht="9.75" customHeight="1">
      <c r="A629" s="105"/>
      <c r="B629" s="122"/>
      <c r="C629" s="13">
        <v>4217</v>
      </c>
      <c r="D629" s="13" t="s">
        <v>14</v>
      </c>
      <c r="E629" s="65"/>
      <c r="F629" s="80"/>
      <c r="G629" s="65"/>
      <c r="H629" s="65">
        <v>8216</v>
      </c>
      <c r="I629" s="65">
        <v>6101.45</v>
      </c>
      <c r="J629" s="79">
        <f>(I629/H629)*100</f>
        <v>74.26302336903603</v>
      </c>
      <c r="K629" s="79"/>
    </row>
    <row r="630" spans="1:11" s="41" customFormat="1" ht="13.5" customHeight="1">
      <c r="A630" s="105"/>
      <c r="B630" s="122"/>
      <c r="C630" s="13">
        <v>4218</v>
      </c>
      <c r="D630" s="13" t="s">
        <v>14</v>
      </c>
      <c r="E630" s="65">
        <v>6460.75</v>
      </c>
      <c r="F630" s="80">
        <v>100</v>
      </c>
      <c r="G630" s="65">
        <v>3653</v>
      </c>
      <c r="H630" s="65"/>
      <c r="I630" s="65"/>
      <c r="J630" s="79"/>
      <c r="K630" s="79"/>
    </row>
    <row r="631" spans="1:11" s="41" customFormat="1" ht="14.25" customHeight="1">
      <c r="A631" s="105"/>
      <c r="B631" s="122"/>
      <c r="C631" s="13">
        <v>4219</v>
      </c>
      <c r="D631" s="13" t="s">
        <v>14</v>
      </c>
      <c r="E631" s="65">
        <v>493.2</v>
      </c>
      <c r="F631" s="80">
        <v>100</v>
      </c>
      <c r="G631" s="65"/>
      <c r="H631" s="65"/>
      <c r="I631" s="65"/>
      <c r="J631" s="79"/>
      <c r="K631" s="79"/>
    </row>
    <row r="632" spans="1:11" s="41" customFormat="1" ht="11.25">
      <c r="A632" s="105"/>
      <c r="B632" s="122"/>
      <c r="C632" s="13">
        <v>4267</v>
      </c>
      <c r="D632" s="13" t="s">
        <v>15</v>
      </c>
      <c r="E632" s="65"/>
      <c r="F632" s="80"/>
      <c r="G632" s="65"/>
      <c r="H632" s="65">
        <v>1809</v>
      </c>
      <c r="I632" s="65">
        <v>1416.61</v>
      </c>
      <c r="J632" s="79">
        <f aca="true" t="shared" si="51" ref="J632:J639">(I632/H632)*100</f>
        <v>78.30901050304034</v>
      </c>
      <c r="K632" s="79"/>
    </row>
    <row r="633" spans="1:11" s="41" customFormat="1" ht="11.25">
      <c r="A633" s="105"/>
      <c r="B633" s="122"/>
      <c r="C633" s="13">
        <v>4268</v>
      </c>
      <c r="D633" s="13" t="s">
        <v>15</v>
      </c>
      <c r="E633" s="65">
        <v>811.66</v>
      </c>
      <c r="F633" s="80">
        <v>86</v>
      </c>
      <c r="G633" s="65">
        <v>978</v>
      </c>
      <c r="H633" s="65"/>
      <c r="I633" s="65"/>
      <c r="J633" s="79"/>
      <c r="K633" s="79"/>
    </row>
    <row r="634" spans="1:11" s="41" customFormat="1" ht="11.25">
      <c r="A634" s="105"/>
      <c r="B634" s="122"/>
      <c r="C634" s="13">
        <v>4287</v>
      </c>
      <c r="D634" s="13" t="s">
        <v>83</v>
      </c>
      <c r="E634" s="65"/>
      <c r="F634" s="80"/>
      <c r="G634" s="65"/>
      <c r="H634" s="65">
        <v>600</v>
      </c>
      <c r="I634" s="65">
        <v>415</v>
      </c>
      <c r="J634" s="79">
        <f t="shared" si="51"/>
        <v>69.16666666666667</v>
      </c>
      <c r="K634" s="79"/>
    </row>
    <row r="635" spans="1:11" s="41" customFormat="1" ht="11.25">
      <c r="A635" s="105"/>
      <c r="B635" s="122"/>
      <c r="C635" s="13">
        <v>4288</v>
      </c>
      <c r="D635" s="13" t="s">
        <v>83</v>
      </c>
      <c r="E635" s="65">
        <v>1140</v>
      </c>
      <c r="F635" s="80">
        <v>83</v>
      </c>
      <c r="G635" s="65">
        <v>1140</v>
      </c>
      <c r="H635" s="65"/>
      <c r="I635" s="65"/>
      <c r="J635" s="79"/>
      <c r="K635" s="79"/>
    </row>
    <row r="636" spans="1:11" s="41" customFormat="1" ht="11.25">
      <c r="A636" s="105"/>
      <c r="B636" s="122"/>
      <c r="C636" s="13">
        <v>4307</v>
      </c>
      <c r="D636" s="13" t="s">
        <v>19</v>
      </c>
      <c r="E636" s="65"/>
      <c r="F636" s="80"/>
      <c r="G636" s="65"/>
      <c r="H636" s="65">
        <v>50619</v>
      </c>
      <c r="I636" s="65">
        <v>50597.72</v>
      </c>
      <c r="J636" s="79">
        <f t="shared" si="51"/>
        <v>99.95796044963355</v>
      </c>
      <c r="K636" s="79"/>
    </row>
    <row r="637" spans="1:11" s="41" customFormat="1" ht="12.75" customHeight="1">
      <c r="A637" s="105"/>
      <c r="B637" s="122"/>
      <c r="C637" s="13">
        <v>4308</v>
      </c>
      <c r="D637" s="13" t="s">
        <v>19</v>
      </c>
      <c r="E637" s="65">
        <v>54035.73</v>
      </c>
      <c r="F637" s="80">
        <v>93</v>
      </c>
      <c r="G637" s="65">
        <v>49434</v>
      </c>
      <c r="H637" s="65"/>
      <c r="I637" s="65"/>
      <c r="J637" s="79"/>
      <c r="K637" s="79"/>
    </row>
    <row r="638" spans="1:11" s="41" customFormat="1" ht="12.75" customHeight="1">
      <c r="A638" s="105"/>
      <c r="B638" s="122"/>
      <c r="C638" s="13">
        <v>4309</v>
      </c>
      <c r="D638" s="13" t="s">
        <v>19</v>
      </c>
      <c r="E638" s="65">
        <v>7562.5</v>
      </c>
      <c r="F638" s="80">
        <v>99</v>
      </c>
      <c r="G638" s="65">
        <v>5017</v>
      </c>
      <c r="H638" s="65">
        <v>5751</v>
      </c>
      <c r="I638" s="65">
        <v>5689.92</v>
      </c>
      <c r="J638" s="79">
        <f t="shared" si="51"/>
        <v>98.93792383933229</v>
      </c>
      <c r="K638" s="79"/>
    </row>
    <row r="639" spans="1:11" s="41" customFormat="1" ht="12.75" customHeight="1">
      <c r="A639" s="105"/>
      <c r="B639" s="122"/>
      <c r="C639" s="13">
        <v>4357</v>
      </c>
      <c r="D639" s="13" t="s">
        <v>278</v>
      </c>
      <c r="E639" s="65"/>
      <c r="F639" s="80"/>
      <c r="G639" s="65"/>
      <c r="H639" s="65">
        <v>106</v>
      </c>
      <c r="I639" s="65">
        <v>106</v>
      </c>
      <c r="J639" s="79">
        <f t="shared" si="51"/>
        <v>100</v>
      </c>
      <c r="K639" s="79"/>
    </row>
    <row r="640" spans="1:11" s="41" customFormat="1" ht="34.5" customHeight="1">
      <c r="A640" s="105"/>
      <c r="B640" s="122"/>
      <c r="C640" s="13">
        <v>4378</v>
      </c>
      <c r="D640" s="13" t="s">
        <v>262</v>
      </c>
      <c r="E640" s="65">
        <v>102.5</v>
      </c>
      <c r="F640" s="80">
        <v>27</v>
      </c>
      <c r="G640" s="65"/>
      <c r="H640" s="65"/>
      <c r="I640" s="65"/>
      <c r="J640" s="79"/>
      <c r="K640" s="79"/>
    </row>
    <row r="641" spans="1:11" s="41" customFormat="1" ht="33" customHeight="1">
      <c r="A641" s="105"/>
      <c r="B641" s="122"/>
      <c r="C641" s="13">
        <v>4379</v>
      </c>
      <c r="D641" s="13" t="s">
        <v>262</v>
      </c>
      <c r="E641" s="65"/>
      <c r="F641" s="80"/>
      <c r="G641" s="65">
        <v>380</v>
      </c>
      <c r="H641" s="65">
        <v>850</v>
      </c>
      <c r="I641" s="65">
        <v>54</v>
      </c>
      <c r="J641" s="79">
        <f>(I641/H641)*100</f>
        <v>6.352941176470588</v>
      </c>
      <c r="K641" s="79"/>
    </row>
    <row r="642" spans="1:11" s="41" customFormat="1" ht="30.75" customHeight="1">
      <c r="A642" s="105"/>
      <c r="B642" s="122"/>
      <c r="C642" s="13">
        <v>4408</v>
      </c>
      <c r="D642" s="13" t="s">
        <v>263</v>
      </c>
      <c r="E642" s="65">
        <v>459.6</v>
      </c>
      <c r="F642" s="80">
        <v>100</v>
      </c>
      <c r="G642" s="65"/>
      <c r="H642" s="65"/>
      <c r="I642" s="65"/>
      <c r="J642" s="79"/>
      <c r="K642" s="79"/>
    </row>
    <row r="643" spans="1:11" s="41" customFormat="1" ht="34.5" customHeight="1">
      <c r="A643" s="105"/>
      <c r="B643" s="122"/>
      <c r="C643" s="13">
        <v>4409</v>
      </c>
      <c r="D643" s="13" t="s">
        <v>263</v>
      </c>
      <c r="E643" s="65"/>
      <c r="F643" s="80"/>
      <c r="G643" s="65">
        <v>476</v>
      </c>
      <c r="H643" s="65">
        <v>852</v>
      </c>
      <c r="I643" s="65">
        <v>852</v>
      </c>
      <c r="J643" s="79">
        <f aca="true" t="shared" si="52" ref="J643:J648">(I643/H643)*100</f>
        <v>100</v>
      </c>
      <c r="K643" s="79"/>
    </row>
    <row r="644" spans="1:11" s="41" customFormat="1" ht="12.75" customHeight="1">
      <c r="A644" s="105"/>
      <c r="B644" s="122"/>
      <c r="C644" s="13">
        <v>4447</v>
      </c>
      <c r="D644" s="13" t="s">
        <v>51</v>
      </c>
      <c r="E644" s="65"/>
      <c r="F644" s="80"/>
      <c r="G644" s="65"/>
      <c r="H644" s="65">
        <v>1431</v>
      </c>
      <c r="I644" s="65">
        <v>1430.92</v>
      </c>
      <c r="J644" s="79">
        <f t="shared" si="52"/>
        <v>99.99440950384347</v>
      </c>
      <c r="K644" s="79"/>
    </row>
    <row r="645" spans="1:11" s="41" customFormat="1" ht="21" customHeight="1">
      <c r="A645" s="105"/>
      <c r="B645" s="122"/>
      <c r="C645" s="13">
        <v>4448</v>
      </c>
      <c r="D645" s="13" t="s">
        <v>51</v>
      </c>
      <c r="E645" s="65">
        <v>1000.04</v>
      </c>
      <c r="F645" s="80">
        <v>100</v>
      </c>
      <c r="G645" s="65">
        <v>1120</v>
      </c>
      <c r="H645" s="65"/>
      <c r="I645" s="65"/>
      <c r="J645" s="79"/>
      <c r="K645" s="79"/>
    </row>
    <row r="646" spans="1:11" s="41" customFormat="1" ht="32.25" customHeight="1">
      <c r="A646" s="105"/>
      <c r="B646" s="122"/>
      <c r="C646" s="13">
        <v>4747</v>
      </c>
      <c r="D646" s="13" t="s">
        <v>180</v>
      </c>
      <c r="E646" s="65"/>
      <c r="F646" s="80"/>
      <c r="G646" s="65"/>
      <c r="H646" s="65">
        <v>98</v>
      </c>
      <c r="I646" s="65">
        <v>98</v>
      </c>
      <c r="J646" s="79">
        <f t="shared" si="52"/>
        <v>100</v>
      </c>
      <c r="K646" s="79"/>
    </row>
    <row r="647" spans="1:11" s="41" customFormat="1" ht="32.25" customHeight="1">
      <c r="A647" s="105"/>
      <c r="B647" s="122"/>
      <c r="C647" s="13">
        <v>4748</v>
      </c>
      <c r="D647" s="13" t="s">
        <v>180</v>
      </c>
      <c r="E647" s="65"/>
      <c r="F647" s="80"/>
      <c r="G647" s="65">
        <v>150</v>
      </c>
      <c r="H647" s="65"/>
      <c r="I647" s="65"/>
      <c r="J647" s="79"/>
      <c r="K647" s="79"/>
    </row>
    <row r="648" spans="1:11" s="41" customFormat="1" ht="32.25" customHeight="1">
      <c r="A648" s="105"/>
      <c r="B648" s="122"/>
      <c r="C648" s="13">
        <v>4757</v>
      </c>
      <c r="D648" s="13" t="s">
        <v>188</v>
      </c>
      <c r="E648" s="65"/>
      <c r="F648" s="80"/>
      <c r="G648" s="65"/>
      <c r="H648" s="65">
        <v>360</v>
      </c>
      <c r="I648" s="65">
        <v>240.9</v>
      </c>
      <c r="J648" s="79">
        <f t="shared" si="52"/>
        <v>66.91666666666667</v>
      </c>
      <c r="K648" s="79"/>
    </row>
    <row r="649" spans="1:11" s="41" customFormat="1" ht="32.25" customHeight="1">
      <c r="A649" s="113"/>
      <c r="B649" s="126"/>
      <c r="C649" s="13">
        <v>4758</v>
      </c>
      <c r="D649" s="13" t="s">
        <v>188</v>
      </c>
      <c r="E649" s="65"/>
      <c r="F649" s="80"/>
      <c r="G649" s="65">
        <v>400</v>
      </c>
      <c r="H649" s="65"/>
      <c r="I649" s="65"/>
      <c r="J649" s="79"/>
      <c r="K649" s="79"/>
    </row>
    <row r="650" spans="1:11" ht="30.75" customHeight="1">
      <c r="A650" s="104">
        <v>854</v>
      </c>
      <c r="B650" s="35"/>
      <c r="C650" s="35"/>
      <c r="D650" s="2" t="s">
        <v>160</v>
      </c>
      <c r="E650" s="63">
        <f>E651+E659+E662</f>
        <v>562597.2899999999</v>
      </c>
      <c r="F650" s="69">
        <v>100</v>
      </c>
      <c r="G650" s="63">
        <f>G651+G659+G662</f>
        <v>415543</v>
      </c>
      <c r="H650" s="63">
        <f>H651+H659+H662</f>
        <v>583720.8</v>
      </c>
      <c r="I650" s="63">
        <f>I651+I659+I662</f>
        <v>573304.3400000001</v>
      </c>
      <c r="J650" s="64">
        <f aca="true" t="shared" si="53" ref="J650:J661">(I650/H650)*100</f>
        <v>98.21550645445562</v>
      </c>
      <c r="K650" s="64">
        <f aca="true" t="shared" si="54" ref="K650:K661">(I650/E650)*100</f>
        <v>101.90314638735643</v>
      </c>
    </row>
    <row r="651" spans="1:11" ht="14.25" customHeight="1">
      <c r="A651" s="105"/>
      <c r="B651" s="114">
        <v>85401</v>
      </c>
      <c r="C651" s="35"/>
      <c r="D651" s="68" t="s">
        <v>161</v>
      </c>
      <c r="E651" s="63">
        <f>E652+E653+E655+E654+E656+E657+E658</f>
        <v>375202.38999999996</v>
      </c>
      <c r="F651" s="69">
        <v>100</v>
      </c>
      <c r="G651" s="63">
        <f>G652+G653+G655+G654+G656+G657+G658</f>
        <v>412657</v>
      </c>
      <c r="H651" s="63">
        <f>H652+H653+H655+H654+H656+H657+H658</f>
        <v>403180</v>
      </c>
      <c r="I651" s="63">
        <f>I652+I653+I655+I654+I656+I657+I658</f>
        <v>394216.48000000004</v>
      </c>
      <c r="J651" s="64">
        <f t="shared" si="53"/>
        <v>97.77679448385338</v>
      </c>
      <c r="K651" s="64">
        <f t="shared" si="54"/>
        <v>105.06768893449747</v>
      </c>
    </row>
    <row r="652" spans="1:11" ht="24.75" customHeight="1">
      <c r="A652" s="105"/>
      <c r="B652" s="110"/>
      <c r="C652" s="25">
        <v>3020</v>
      </c>
      <c r="D652" s="13" t="s">
        <v>242</v>
      </c>
      <c r="E652" s="66">
        <v>19698.3</v>
      </c>
      <c r="F652" s="46">
        <v>100</v>
      </c>
      <c r="G652" s="66">
        <v>18632</v>
      </c>
      <c r="H652" s="66">
        <v>21316</v>
      </c>
      <c r="I652" s="66">
        <v>21309.33</v>
      </c>
      <c r="J652" s="46">
        <f t="shared" si="53"/>
        <v>99.9687089510227</v>
      </c>
      <c r="K652" s="42">
        <f t="shared" si="54"/>
        <v>108.17852301975299</v>
      </c>
    </row>
    <row r="653" spans="1:11" ht="13.5" customHeight="1">
      <c r="A653" s="105"/>
      <c r="B653" s="110"/>
      <c r="C653" s="25">
        <v>4010</v>
      </c>
      <c r="D653" s="13" t="s">
        <v>146</v>
      </c>
      <c r="E653" s="66">
        <v>270631.82</v>
      </c>
      <c r="F653" s="46">
        <v>100</v>
      </c>
      <c r="G653" s="66">
        <v>296530</v>
      </c>
      <c r="H653" s="66">
        <v>284530</v>
      </c>
      <c r="I653" s="66">
        <v>282437.02</v>
      </c>
      <c r="J653" s="46">
        <f t="shared" si="53"/>
        <v>99.26440797103997</v>
      </c>
      <c r="K653" s="42">
        <f t="shared" si="54"/>
        <v>104.3620886856542</v>
      </c>
    </row>
    <row r="654" spans="1:11" ht="21.75" customHeight="1">
      <c r="A654" s="105"/>
      <c r="B654" s="110"/>
      <c r="C654" s="25">
        <v>4040</v>
      </c>
      <c r="D654" s="13" t="s">
        <v>72</v>
      </c>
      <c r="E654" s="66">
        <v>18604.63</v>
      </c>
      <c r="F654" s="46">
        <v>100</v>
      </c>
      <c r="G654" s="66">
        <v>20471</v>
      </c>
      <c r="H654" s="66">
        <v>21677</v>
      </c>
      <c r="I654" s="66">
        <v>21120.84</v>
      </c>
      <c r="J654" s="42">
        <f t="shared" si="53"/>
        <v>97.43433131890944</v>
      </c>
      <c r="K654" s="42">
        <f t="shared" si="54"/>
        <v>113.5246441342827</v>
      </c>
    </row>
    <row r="655" spans="1:11" ht="22.5" customHeight="1">
      <c r="A655" s="105"/>
      <c r="B655" s="110"/>
      <c r="C655" s="25">
        <v>4110</v>
      </c>
      <c r="D655" s="13" t="s">
        <v>116</v>
      </c>
      <c r="E655" s="66">
        <v>44421.67</v>
      </c>
      <c r="F655" s="46">
        <v>99</v>
      </c>
      <c r="G655" s="66">
        <v>51376</v>
      </c>
      <c r="H655" s="66">
        <v>51376</v>
      </c>
      <c r="I655" s="66">
        <v>47843.79</v>
      </c>
      <c r="J655" s="42">
        <f t="shared" si="53"/>
        <v>93.12478589224541</v>
      </c>
      <c r="K655" s="42">
        <f t="shared" si="54"/>
        <v>107.70371757747965</v>
      </c>
    </row>
    <row r="656" spans="1:11" ht="11.25">
      <c r="A656" s="105"/>
      <c r="B656" s="110"/>
      <c r="C656" s="25">
        <v>4120</v>
      </c>
      <c r="D656" s="13" t="s">
        <v>48</v>
      </c>
      <c r="E656" s="66">
        <v>6274.24</v>
      </c>
      <c r="F656" s="46">
        <v>96</v>
      </c>
      <c r="G656" s="66">
        <v>8297</v>
      </c>
      <c r="H656" s="66">
        <v>8297</v>
      </c>
      <c r="I656" s="66">
        <v>5532.52</v>
      </c>
      <c r="J656" s="42">
        <f t="shared" si="53"/>
        <v>66.68096902494878</v>
      </c>
      <c r="K656" s="42">
        <f t="shared" si="54"/>
        <v>88.17832916815425</v>
      </c>
    </row>
    <row r="657" spans="1:11" ht="10.5" customHeight="1">
      <c r="A657" s="105"/>
      <c r="B657" s="110"/>
      <c r="C657" s="25">
        <v>4210</v>
      </c>
      <c r="D657" s="13" t="s">
        <v>14</v>
      </c>
      <c r="E657" s="66"/>
      <c r="F657" s="46"/>
      <c r="G657" s="66">
        <v>1000</v>
      </c>
      <c r="H657" s="66">
        <v>10</v>
      </c>
      <c r="I657" s="66"/>
      <c r="J657" s="42">
        <f t="shared" si="53"/>
        <v>0</v>
      </c>
      <c r="K657" s="42"/>
    </row>
    <row r="658" spans="1:11" ht="24.75" customHeight="1">
      <c r="A658" s="105"/>
      <c r="B658" s="110"/>
      <c r="C658" s="25">
        <v>4440</v>
      </c>
      <c r="D658" s="13" t="s">
        <v>51</v>
      </c>
      <c r="E658" s="66">
        <v>15571.73</v>
      </c>
      <c r="F658" s="46">
        <v>100</v>
      </c>
      <c r="G658" s="66">
        <v>16351</v>
      </c>
      <c r="H658" s="66">
        <v>15974</v>
      </c>
      <c r="I658" s="66">
        <v>15972.98</v>
      </c>
      <c r="J658" s="46">
        <f t="shared" si="53"/>
        <v>99.99361462376362</v>
      </c>
      <c r="K658" s="42">
        <f t="shared" si="54"/>
        <v>102.57678498150173</v>
      </c>
    </row>
    <row r="659" spans="1:11" ht="21">
      <c r="A659" s="105"/>
      <c r="B659" s="114">
        <v>85415</v>
      </c>
      <c r="C659" s="35"/>
      <c r="D659" s="2" t="s">
        <v>215</v>
      </c>
      <c r="E659" s="63">
        <f>SUM(E660:E661)</f>
        <v>187394.9</v>
      </c>
      <c r="F659" s="69">
        <v>100</v>
      </c>
      <c r="G659" s="63">
        <f>G660+G661</f>
        <v>0</v>
      </c>
      <c r="H659" s="63">
        <f>H660+H661</f>
        <v>179088.8</v>
      </c>
      <c r="I659" s="63">
        <f>I660+I661</f>
        <v>179087.86</v>
      </c>
      <c r="J659" s="64">
        <f t="shared" si="53"/>
        <v>99.99947512072224</v>
      </c>
      <c r="K659" s="64">
        <f t="shared" si="54"/>
        <v>95.56709387502008</v>
      </c>
    </row>
    <row r="660" spans="1:11" ht="11.25" customHeight="1">
      <c r="A660" s="105"/>
      <c r="B660" s="110"/>
      <c r="C660" s="25">
        <v>3240</v>
      </c>
      <c r="D660" s="13" t="s">
        <v>162</v>
      </c>
      <c r="E660" s="66">
        <v>167646</v>
      </c>
      <c r="F660" s="46">
        <v>100</v>
      </c>
      <c r="G660" s="66"/>
      <c r="H660" s="66">
        <v>156318.8</v>
      </c>
      <c r="I660" s="66">
        <v>156318.4</v>
      </c>
      <c r="J660" s="42">
        <f t="shared" si="53"/>
        <v>99.9997441126723</v>
      </c>
      <c r="K660" s="42">
        <f t="shared" si="54"/>
        <v>93.2431432900278</v>
      </c>
    </row>
    <row r="661" spans="1:11" ht="12" customHeight="1">
      <c r="A661" s="105"/>
      <c r="B661" s="110"/>
      <c r="C661" s="25">
        <v>3260</v>
      </c>
      <c r="D661" s="13" t="s">
        <v>114</v>
      </c>
      <c r="E661" s="66">
        <v>19748.9</v>
      </c>
      <c r="F661" s="46">
        <v>97</v>
      </c>
      <c r="G661" s="66"/>
      <c r="H661" s="66">
        <v>22770</v>
      </c>
      <c r="I661" s="66">
        <v>22769.46</v>
      </c>
      <c r="J661" s="42">
        <f t="shared" si="53"/>
        <v>99.99762845849803</v>
      </c>
      <c r="K661" s="42">
        <f t="shared" si="54"/>
        <v>115.29482654730137</v>
      </c>
    </row>
    <row r="662" spans="1:11" s="24" customFormat="1" ht="21">
      <c r="A662" s="106"/>
      <c r="B662" s="104">
        <v>85446</v>
      </c>
      <c r="C662" s="35"/>
      <c r="D662" s="56" t="s">
        <v>220</v>
      </c>
      <c r="E662" s="63"/>
      <c r="F662" s="69"/>
      <c r="G662" s="63">
        <f>G663</f>
        <v>2886</v>
      </c>
      <c r="H662" s="63">
        <f>H663</f>
        <v>1452</v>
      </c>
      <c r="I662" s="63">
        <f>I663</f>
        <v>0</v>
      </c>
      <c r="J662" s="42"/>
      <c r="K662" s="64"/>
    </row>
    <row r="663" spans="1:11" s="24" customFormat="1" ht="10.5" customHeight="1">
      <c r="A663" s="106"/>
      <c r="B663" s="105"/>
      <c r="C663" s="25">
        <v>4300</v>
      </c>
      <c r="D663" s="13" t="s">
        <v>19</v>
      </c>
      <c r="E663" s="63"/>
      <c r="F663" s="69"/>
      <c r="G663" s="66">
        <v>2886</v>
      </c>
      <c r="H663" s="66">
        <v>1452</v>
      </c>
      <c r="I663" s="66"/>
      <c r="J663" s="42"/>
      <c r="K663" s="42"/>
    </row>
    <row r="664" spans="1:11" ht="30.75" customHeight="1">
      <c r="A664" s="112" t="s">
        <v>163</v>
      </c>
      <c r="B664" s="35"/>
      <c r="C664" s="35"/>
      <c r="D664" s="2" t="s">
        <v>164</v>
      </c>
      <c r="E664" s="63">
        <f>E668+E678+E683+E698+E703+E686+E693</f>
        <v>2120924.2100000004</v>
      </c>
      <c r="F664" s="69">
        <v>88</v>
      </c>
      <c r="G664" s="63">
        <f>G668+G678+G683+G698+G703+G686+G693+G695</f>
        <v>12517681</v>
      </c>
      <c r="H664" s="63">
        <f>H668+H678+H683+H698+H703+H686+H693+H695</f>
        <v>1106089.38</v>
      </c>
      <c r="I664" s="63">
        <f>I668+I678+I683+I698+I703+I686+I693+I695</f>
        <v>814593.7700000001</v>
      </c>
      <c r="J664" s="64">
        <f>(I664/H664)*100</f>
        <v>73.64628796996497</v>
      </c>
      <c r="K664" s="64">
        <f>(I664/E664)*100</f>
        <v>38.40749076083204</v>
      </c>
    </row>
    <row r="665" spans="1:11" ht="15" customHeight="1">
      <c r="A665" s="124"/>
      <c r="B665" s="35"/>
      <c r="C665" s="35"/>
      <c r="D665" s="97" t="s">
        <v>8</v>
      </c>
      <c r="E665" s="81">
        <f>E669+E670+E671+E672+E680+E684+E685+E688+E690+E699+E700+E702+E705+E706+E707+E679+E687+E704+E696+E697</f>
        <v>565080.53</v>
      </c>
      <c r="F665" s="47">
        <v>97</v>
      </c>
      <c r="G665" s="81">
        <f>G669+G670+G671+G672+G680+G684+G685+G688+G690+G699+G700+G702+G705+G706+G707+G679+G687+G704+G696+G697</f>
        <v>492100</v>
      </c>
      <c r="H665" s="81">
        <f>H669+H670+H671+H672+H680+H684+H685+H688+H690+H699+H700+H702+H705+H706+H707+H679+H687+H704+H696+H697</f>
        <v>581100</v>
      </c>
      <c r="I665" s="81">
        <f>I669+I670+I671+I672+I680+I684+I685+I688+I690+I699+I700+I702+I705+I706+I707+I679+I687+I704+I696+I697</f>
        <v>553604.08</v>
      </c>
      <c r="J665" s="51">
        <f>(I665/H665)*100</f>
        <v>95.26829805541213</v>
      </c>
      <c r="K665" s="98">
        <v>144</v>
      </c>
    </row>
    <row r="666" spans="1:11" ht="12" customHeight="1">
      <c r="A666" s="124"/>
      <c r="B666" s="35"/>
      <c r="C666" s="35"/>
      <c r="D666" s="97" t="s">
        <v>212</v>
      </c>
      <c r="E666" s="81">
        <f>E673+E674+E675+E676+E677+E682+E692+E694+E708+E709+E691+E681</f>
        <v>1555843.6799999997</v>
      </c>
      <c r="F666" s="47">
        <v>85</v>
      </c>
      <c r="G666" s="81">
        <f>G673+G674+G675+G676+G677+G682+G692+G694+G708+G709+G691+G681</f>
        <v>12023581</v>
      </c>
      <c r="H666" s="81">
        <f>H673+H674+H675+H676+H677+H682+H692+H694+H708+H709+H691+H681</f>
        <v>513889.38</v>
      </c>
      <c r="I666" s="81">
        <f>I673+I674+I675+I676+I677+I682+I692+I694+I708+I709+I691+I681</f>
        <v>250360.59000000003</v>
      </c>
      <c r="J666" s="51">
        <f>(I666/H666)*100</f>
        <v>48.718770954169166</v>
      </c>
      <c r="K666" s="98">
        <v>144</v>
      </c>
    </row>
    <row r="667" spans="1:11" ht="11.25">
      <c r="A667" s="124"/>
      <c r="B667" s="25"/>
      <c r="C667" s="25"/>
      <c r="D667" s="92" t="s">
        <v>9</v>
      </c>
      <c r="E667" s="81">
        <f>E674+E675+E676+E677+E682+E692+E694+E708+E709+E691</f>
        <v>854843.6799999999</v>
      </c>
      <c r="F667" s="47">
        <v>76</v>
      </c>
      <c r="G667" s="81">
        <f>G674+G675+G676+G677+G682+G692+G694+G708+G709+G691</f>
        <v>12023581</v>
      </c>
      <c r="H667" s="81">
        <f>H674+H675+H676+H677+H682+H692+H694+H708+H709+H691</f>
        <v>475889.38</v>
      </c>
      <c r="I667" s="81">
        <f>I674+I675+I676+I677+I682+I692+I694+I708+I709+I691</f>
        <v>250360.59000000003</v>
      </c>
      <c r="J667" s="51">
        <f>(I667/H667)*100</f>
        <v>52.608988668753234</v>
      </c>
      <c r="K667" s="98">
        <f>(I667/E667)*100</f>
        <v>29.2872949590035</v>
      </c>
    </row>
    <row r="668" spans="1:11" ht="22.5" customHeight="1">
      <c r="A668" s="124"/>
      <c r="B668" s="104">
        <v>90001</v>
      </c>
      <c r="C668" s="35"/>
      <c r="D668" s="2" t="s">
        <v>165</v>
      </c>
      <c r="E668" s="63">
        <f>E671+E674+E675+E676+E677+E669+E672+E670+E673</f>
        <v>1096069.87</v>
      </c>
      <c r="F668" s="69">
        <v>84</v>
      </c>
      <c r="G668" s="63">
        <f>G671+G674+G675+G676+G677+G669+G672+G670+G673</f>
        <v>10534581</v>
      </c>
      <c r="H668" s="63">
        <f>H671+H674+H675+H676+H677+H669+H672+H670+H673</f>
        <v>494589.38</v>
      </c>
      <c r="I668" s="63">
        <f>I671+I674+I675+I676+I677+I669+I672+I670+I673</f>
        <v>273930.07</v>
      </c>
      <c r="J668" s="64">
        <f aca="true" t="shared" si="55" ref="J668:J709">(I668/H668)*100</f>
        <v>55.38535218851647</v>
      </c>
      <c r="K668" s="64">
        <f>(I668/E668)*100</f>
        <v>24.992026283871844</v>
      </c>
    </row>
    <row r="669" spans="1:11" ht="12" customHeight="1">
      <c r="A669" s="124"/>
      <c r="B669" s="106"/>
      <c r="C669" s="25">
        <v>4210</v>
      </c>
      <c r="D669" s="13" t="s">
        <v>14</v>
      </c>
      <c r="E669" s="66"/>
      <c r="F669" s="46"/>
      <c r="G669" s="66"/>
      <c r="H669" s="66">
        <v>3810</v>
      </c>
      <c r="I669" s="66">
        <v>3347.3</v>
      </c>
      <c r="J669" s="42"/>
      <c r="K669" s="42"/>
    </row>
    <row r="670" spans="1:11" ht="11.25">
      <c r="A670" s="124"/>
      <c r="B670" s="106"/>
      <c r="C670" s="25">
        <v>4260</v>
      </c>
      <c r="D670" s="13" t="s">
        <v>15</v>
      </c>
      <c r="E670" s="66"/>
      <c r="F670" s="46"/>
      <c r="G670" s="66"/>
      <c r="H670" s="66">
        <v>11700</v>
      </c>
      <c r="I670" s="66">
        <v>10657.84</v>
      </c>
      <c r="J670" s="42"/>
      <c r="K670" s="42"/>
    </row>
    <row r="671" spans="1:11" ht="13.5" customHeight="1">
      <c r="A671" s="124"/>
      <c r="B671" s="106"/>
      <c r="C671" s="25">
        <v>4300</v>
      </c>
      <c r="D671" s="13" t="s">
        <v>19</v>
      </c>
      <c r="E671" s="66">
        <v>808.74</v>
      </c>
      <c r="F671" s="46">
        <v>100</v>
      </c>
      <c r="G671" s="66"/>
      <c r="H671" s="66">
        <v>17800</v>
      </c>
      <c r="I671" s="66">
        <v>16816.67</v>
      </c>
      <c r="J671" s="42">
        <f t="shared" si="55"/>
        <v>94.47567415730336</v>
      </c>
      <c r="K671" s="42">
        <f>(I671/E671)*100</f>
        <v>2079.3666691396493</v>
      </c>
    </row>
    <row r="672" spans="1:11" ht="22.5">
      <c r="A672" s="124"/>
      <c r="B672" s="106"/>
      <c r="C672" s="25">
        <v>4520</v>
      </c>
      <c r="D672" s="13" t="s">
        <v>203</v>
      </c>
      <c r="E672" s="66">
        <v>14004.63</v>
      </c>
      <c r="F672" s="46">
        <v>100</v>
      </c>
      <c r="G672" s="66">
        <v>11000</v>
      </c>
      <c r="H672" s="66">
        <v>390</v>
      </c>
      <c r="I672" s="66"/>
      <c r="J672" s="42">
        <f t="shared" si="55"/>
        <v>0</v>
      </c>
      <c r="K672" s="42">
        <f>(I672/E672)*100</f>
        <v>0</v>
      </c>
    </row>
    <row r="673" spans="1:11" ht="33.75" customHeight="1">
      <c r="A673" s="124"/>
      <c r="B673" s="106"/>
      <c r="C673" s="25">
        <v>6010</v>
      </c>
      <c r="D673" s="13" t="s">
        <v>229</v>
      </c>
      <c r="E673" s="66">
        <v>700000</v>
      </c>
      <c r="F673" s="46">
        <v>100</v>
      </c>
      <c r="G673" s="66"/>
      <c r="H673" s="66"/>
      <c r="I673" s="66"/>
      <c r="J673" s="46"/>
      <c r="K673" s="42">
        <f>(I673/E673)*100</f>
        <v>0</v>
      </c>
    </row>
    <row r="674" spans="1:11" ht="34.5" customHeight="1">
      <c r="A674" s="124"/>
      <c r="B674" s="106"/>
      <c r="C674" s="25">
        <v>6050</v>
      </c>
      <c r="D674" s="13" t="s">
        <v>244</v>
      </c>
      <c r="E674" s="66">
        <v>220664.03</v>
      </c>
      <c r="F674" s="46">
        <v>66</v>
      </c>
      <c r="G674" s="66">
        <v>237000</v>
      </c>
      <c r="H674" s="66">
        <v>376460.38</v>
      </c>
      <c r="I674" s="66">
        <v>159945.56</v>
      </c>
      <c r="J674" s="42">
        <f t="shared" si="55"/>
        <v>42.48669142819226</v>
      </c>
      <c r="K674" s="42">
        <f>(I674/E674)*100</f>
        <v>72.4837482574754</v>
      </c>
    </row>
    <row r="675" spans="1:11" ht="24" customHeight="1">
      <c r="A675" s="124"/>
      <c r="B675" s="106"/>
      <c r="C675" s="25">
        <v>6058</v>
      </c>
      <c r="D675" s="13" t="s">
        <v>22</v>
      </c>
      <c r="E675" s="66"/>
      <c r="F675" s="46"/>
      <c r="G675" s="66">
        <v>5763592</v>
      </c>
      <c r="H675" s="66"/>
      <c r="I675" s="66"/>
      <c r="J675" s="42"/>
      <c r="K675" s="42"/>
    </row>
    <row r="676" spans="1:11" ht="21.75" customHeight="1">
      <c r="A676" s="124"/>
      <c r="B676" s="106"/>
      <c r="C676" s="25">
        <v>6059</v>
      </c>
      <c r="D676" s="13" t="s">
        <v>22</v>
      </c>
      <c r="E676" s="66">
        <v>160592.47</v>
      </c>
      <c r="F676" s="46">
        <v>62</v>
      </c>
      <c r="G676" s="66">
        <v>4510294</v>
      </c>
      <c r="H676" s="66">
        <v>79934</v>
      </c>
      <c r="I676" s="66">
        <v>79007.7</v>
      </c>
      <c r="J676" s="42">
        <f t="shared" si="55"/>
        <v>98.84116896439562</v>
      </c>
      <c r="K676" s="42">
        <f>(I676/E676)*100</f>
        <v>49.19763672605571</v>
      </c>
    </row>
    <row r="677" spans="1:11" ht="12" customHeight="1">
      <c r="A677" s="124"/>
      <c r="B677" s="111"/>
      <c r="C677" s="25">
        <v>6060</v>
      </c>
      <c r="D677" s="13" t="s">
        <v>14</v>
      </c>
      <c r="E677" s="66"/>
      <c r="F677" s="46"/>
      <c r="G677" s="66">
        <v>12695</v>
      </c>
      <c r="H677" s="66">
        <v>4495</v>
      </c>
      <c r="I677" s="66">
        <v>4155</v>
      </c>
      <c r="J677" s="42">
        <f t="shared" si="55"/>
        <v>92.43604004449388</v>
      </c>
      <c r="K677" s="42"/>
    </row>
    <row r="678" spans="1:11" ht="11.25">
      <c r="A678" s="124"/>
      <c r="B678" s="104">
        <v>90002</v>
      </c>
      <c r="C678" s="35"/>
      <c r="D678" s="2" t="s">
        <v>166</v>
      </c>
      <c r="E678" s="63">
        <f>E680+E682+E679+E681</f>
        <v>306324.93000000005</v>
      </c>
      <c r="F678" s="69">
        <v>87</v>
      </c>
      <c r="G678" s="63">
        <f>G680+G682+G679+G681</f>
        <v>70000</v>
      </c>
      <c r="H678" s="63">
        <f>H680+H682+H679+H681</f>
        <v>108000</v>
      </c>
      <c r="I678" s="63">
        <f>I680+I682+I679+I681</f>
        <v>70000</v>
      </c>
      <c r="J678" s="64">
        <f t="shared" si="55"/>
        <v>64.81481481481481</v>
      </c>
      <c r="K678" s="64">
        <f>(I678/E678)*100</f>
        <v>22.851551781959106</v>
      </c>
    </row>
    <row r="679" spans="1:11" ht="24" customHeight="1">
      <c r="A679" s="124"/>
      <c r="B679" s="105"/>
      <c r="C679" s="25">
        <v>2650</v>
      </c>
      <c r="D679" s="13" t="s">
        <v>246</v>
      </c>
      <c r="E679" s="66">
        <v>76004</v>
      </c>
      <c r="F679" s="46">
        <v>100</v>
      </c>
      <c r="G679" s="66"/>
      <c r="H679" s="66"/>
      <c r="I679" s="66"/>
      <c r="J679" s="42"/>
      <c r="K679" s="42"/>
    </row>
    <row r="680" spans="1:11" ht="12.75" customHeight="1">
      <c r="A680" s="124"/>
      <c r="B680" s="106"/>
      <c r="C680" s="25">
        <v>4300</v>
      </c>
      <c r="D680" s="13" t="s">
        <v>19</v>
      </c>
      <c r="E680" s="66">
        <v>14296.73</v>
      </c>
      <c r="F680" s="46">
        <v>100</v>
      </c>
      <c r="G680" s="66">
        <v>70000</v>
      </c>
      <c r="H680" s="66">
        <v>70000</v>
      </c>
      <c r="I680" s="66">
        <v>70000</v>
      </c>
      <c r="J680" s="42">
        <f t="shared" si="55"/>
        <v>100</v>
      </c>
      <c r="K680" s="42">
        <f>(I680/E680)*100</f>
        <v>489.6224521271647</v>
      </c>
    </row>
    <row r="681" spans="1:11" ht="12.75" customHeight="1">
      <c r="A681" s="124"/>
      <c r="B681" s="106"/>
      <c r="C681" s="25">
        <v>6010</v>
      </c>
      <c r="D681" s="13" t="s">
        <v>229</v>
      </c>
      <c r="E681" s="66">
        <v>1000</v>
      </c>
      <c r="F681" s="46">
        <v>100</v>
      </c>
      <c r="G681" s="66"/>
      <c r="H681" s="66">
        <v>38000</v>
      </c>
      <c r="I681" s="66"/>
      <c r="J681" s="42">
        <f t="shared" si="55"/>
        <v>0</v>
      </c>
      <c r="K681" s="42"/>
    </row>
    <row r="682" spans="1:11" ht="21" customHeight="1">
      <c r="A682" s="124"/>
      <c r="B682" s="106"/>
      <c r="C682" s="25">
        <v>6050</v>
      </c>
      <c r="D682" s="13" t="s">
        <v>22</v>
      </c>
      <c r="E682" s="66">
        <v>215024.2</v>
      </c>
      <c r="F682" s="46">
        <v>83</v>
      </c>
      <c r="G682" s="66"/>
      <c r="H682" s="66"/>
      <c r="I682" s="66"/>
      <c r="J682" s="42"/>
      <c r="K682" s="42">
        <f>(I682/E682)*100</f>
        <v>0</v>
      </c>
    </row>
    <row r="683" spans="1:11" ht="11.25">
      <c r="A683" s="124"/>
      <c r="B683" s="104">
        <v>90003</v>
      </c>
      <c r="C683" s="35"/>
      <c r="D683" s="2" t="s">
        <v>204</v>
      </c>
      <c r="E683" s="63">
        <f>E684+E685</f>
        <v>171000</v>
      </c>
      <c r="F683" s="69">
        <v>100</v>
      </c>
      <c r="G683" s="63">
        <f>G684+G685</f>
        <v>160000</v>
      </c>
      <c r="H683" s="63">
        <f>H684+H685</f>
        <v>160500</v>
      </c>
      <c r="I683" s="63">
        <f>I684+I685</f>
        <v>160500</v>
      </c>
      <c r="J683" s="64">
        <f t="shared" si="55"/>
        <v>100</v>
      </c>
      <c r="K683" s="64">
        <f>(I683/E683)*100</f>
        <v>93.85964912280701</v>
      </c>
    </row>
    <row r="684" spans="1:11" ht="24.75" customHeight="1">
      <c r="A684" s="124"/>
      <c r="B684" s="106"/>
      <c r="C684" s="25">
        <v>2650</v>
      </c>
      <c r="D684" s="13" t="s">
        <v>246</v>
      </c>
      <c r="E684" s="66">
        <v>171000</v>
      </c>
      <c r="F684" s="46">
        <v>100</v>
      </c>
      <c r="G684" s="66"/>
      <c r="H684" s="66"/>
      <c r="I684" s="66"/>
      <c r="J684" s="42"/>
      <c r="K684" s="42"/>
    </row>
    <row r="685" spans="1:11" ht="15.75" customHeight="1">
      <c r="A685" s="124"/>
      <c r="B685" s="106"/>
      <c r="C685" s="25">
        <v>4300</v>
      </c>
      <c r="D685" s="13" t="s">
        <v>19</v>
      </c>
      <c r="E685" s="66"/>
      <c r="F685" s="46"/>
      <c r="G685" s="66">
        <v>160000</v>
      </c>
      <c r="H685" s="66">
        <v>160500</v>
      </c>
      <c r="I685" s="66">
        <v>160500</v>
      </c>
      <c r="J685" s="87">
        <f t="shared" si="55"/>
        <v>100</v>
      </c>
      <c r="K685" s="42"/>
    </row>
    <row r="686" spans="1:11" ht="21">
      <c r="A686" s="124"/>
      <c r="B686" s="104">
        <v>90004</v>
      </c>
      <c r="C686" s="35"/>
      <c r="D686" s="2" t="s">
        <v>167</v>
      </c>
      <c r="E686" s="63">
        <f>E688+E692+E690+E687+E689+E691</f>
        <v>136666.31</v>
      </c>
      <c r="F686" s="69">
        <v>100</v>
      </c>
      <c r="G686" s="63">
        <f>G688+G692+G690+G687+G689+G691</f>
        <v>84000</v>
      </c>
      <c r="H686" s="63">
        <f>H688+H692+H690+H687+H689+H691</f>
        <v>82300</v>
      </c>
      <c r="I686" s="63">
        <f>I688+I692+I690+I687+I689+I691</f>
        <v>80950.36</v>
      </c>
      <c r="J686" s="64">
        <f t="shared" si="55"/>
        <v>98.36009720534629</v>
      </c>
      <c r="K686" s="64">
        <f>(I686/E686)*100</f>
        <v>59.23212531310753</v>
      </c>
    </row>
    <row r="687" spans="1:11" ht="24.75" customHeight="1">
      <c r="A687" s="124"/>
      <c r="B687" s="105"/>
      <c r="C687" s="25">
        <v>2650</v>
      </c>
      <c r="D687" s="13" t="s">
        <v>246</v>
      </c>
      <c r="E687" s="66">
        <v>90561</v>
      </c>
      <c r="F687" s="46"/>
      <c r="G687" s="66"/>
      <c r="H687" s="66"/>
      <c r="I687" s="66"/>
      <c r="J687" s="42"/>
      <c r="K687" s="42"/>
    </row>
    <row r="688" spans="1:11" ht="12.75" customHeight="1">
      <c r="A688" s="124"/>
      <c r="B688" s="106"/>
      <c r="C688" s="25">
        <v>4210</v>
      </c>
      <c r="D688" s="13" t="s">
        <v>14</v>
      </c>
      <c r="E688" s="66">
        <v>6112.9</v>
      </c>
      <c r="F688" s="46">
        <v>100</v>
      </c>
      <c r="G688" s="66">
        <v>2000</v>
      </c>
      <c r="H688" s="66">
        <v>2000</v>
      </c>
      <c r="I688" s="66">
        <v>950.41</v>
      </c>
      <c r="J688" s="42">
        <f t="shared" si="55"/>
        <v>47.5205</v>
      </c>
      <c r="K688" s="42">
        <f>(I688/E688)*100</f>
        <v>15.547612426180702</v>
      </c>
    </row>
    <row r="689" spans="1:11" ht="11.25">
      <c r="A689" s="124"/>
      <c r="B689" s="106"/>
      <c r="C689" s="25">
        <v>4270</v>
      </c>
      <c r="D689" s="13" t="s">
        <v>17</v>
      </c>
      <c r="E689" s="66"/>
      <c r="F689" s="46"/>
      <c r="G689" s="66">
        <v>2000</v>
      </c>
      <c r="H689" s="66">
        <v>300</v>
      </c>
      <c r="I689" s="66"/>
      <c r="J689" s="42"/>
      <c r="K689" s="42"/>
    </row>
    <row r="690" spans="1:11" ht="11.25">
      <c r="A690" s="124"/>
      <c r="B690" s="106"/>
      <c r="C690" s="25">
        <v>4300</v>
      </c>
      <c r="D690" s="13" t="s">
        <v>19</v>
      </c>
      <c r="E690" s="66"/>
      <c r="F690" s="46"/>
      <c r="G690" s="66">
        <v>80000</v>
      </c>
      <c r="H690" s="66">
        <v>80000</v>
      </c>
      <c r="I690" s="66">
        <v>79999.95</v>
      </c>
      <c r="J690" s="42">
        <f t="shared" si="55"/>
        <v>99.99993749999999</v>
      </c>
      <c r="K690" s="64"/>
    </row>
    <row r="691" spans="1:11" ht="25.5" customHeight="1">
      <c r="A691" s="124"/>
      <c r="B691" s="106"/>
      <c r="C691" s="25">
        <v>6050</v>
      </c>
      <c r="D691" s="13" t="s">
        <v>22</v>
      </c>
      <c r="E691" s="66">
        <v>8058</v>
      </c>
      <c r="F691" s="46">
        <v>100</v>
      </c>
      <c r="G691" s="66"/>
      <c r="H691" s="66"/>
      <c r="I691" s="66"/>
      <c r="J691" s="42"/>
      <c r="K691" s="64"/>
    </row>
    <row r="692" spans="1:11" ht="27" customHeight="1">
      <c r="A692" s="124"/>
      <c r="B692" s="111"/>
      <c r="C692" s="25">
        <v>6060</v>
      </c>
      <c r="D692" s="13" t="s">
        <v>22</v>
      </c>
      <c r="E692" s="66">
        <v>31934.41</v>
      </c>
      <c r="F692" s="46">
        <v>100</v>
      </c>
      <c r="G692" s="66"/>
      <c r="H692" s="66"/>
      <c r="I692" s="66"/>
      <c r="J692" s="42"/>
      <c r="K692" s="64"/>
    </row>
    <row r="693" spans="1:11" ht="11.25">
      <c r="A693" s="124"/>
      <c r="B693" s="35">
        <v>90005</v>
      </c>
      <c r="C693" s="25"/>
      <c r="D693" s="2" t="s">
        <v>205</v>
      </c>
      <c r="E693" s="63">
        <f>E694</f>
        <v>313.44</v>
      </c>
      <c r="F693" s="69">
        <v>2</v>
      </c>
      <c r="G693" s="63">
        <f>G694</f>
        <v>1500000</v>
      </c>
      <c r="H693" s="63">
        <f>H694</f>
        <v>5500</v>
      </c>
      <c r="I693" s="63">
        <f>I694</f>
        <v>2945.63</v>
      </c>
      <c r="J693" s="69">
        <f t="shared" si="55"/>
        <v>53.55690909090909</v>
      </c>
      <c r="K693" s="64">
        <f>(I693/E693)*100</f>
        <v>939.7747575293516</v>
      </c>
    </row>
    <row r="694" spans="1:11" ht="25.5" customHeight="1">
      <c r="A694" s="124"/>
      <c r="B694" s="25"/>
      <c r="C694" s="25">
        <v>6050</v>
      </c>
      <c r="D694" s="13" t="s">
        <v>22</v>
      </c>
      <c r="E694" s="66">
        <v>313.44</v>
      </c>
      <c r="F694" s="46">
        <v>2</v>
      </c>
      <c r="G694" s="66">
        <v>1500000</v>
      </c>
      <c r="H694" s="66">
        <v>5500</v>
      </c>
      <c r="I694" s="66">
        <v>2945.63</v>
      </c>
      <c r="J694" s="46">
        <f t="shared" si="55"/>
        <v>53.55690909090909</v>
      </c>
      <c r="K694" s="87">
        <f>(I694/E694)*100</f>
        <v>939.7747575293516</v>
      </c>
    </row>
    <row r="695" spans="1:11" s="24" customFormat="1" ht="31.5">
      <c r="A695" s="124"/>
      <c r="B695" s="104">
        <v>90011</v>
      </c>
      <c r="C695" s="35"/>
      <c r="D695" s="2" t="s">
        <v>279</v>
      </c>
      <c r="E695" s="88">
        <f>E696+E697</f>
        <v>0</v>
      </c>
      <c r="F695" s="89"/>
      <c r="G695" s="88">
        <f>G696+G697</f>
        <v>0</v>
      </c>
      <c r="H695" s="88">
        <f>H696+H697</f>
        <v>3900</v>
      </c>
      <c r="I695" s="88">
        <f>I696+I697</f>
        <v>3192.05</v>
      </c>
      <c r="J695" s="89">
        <f t="shared" si="55"/>
        <v>81.8474358974359</v>
      </c>
      <c r="K695" s="64"/>
    </row>
    <row r="696" spans="1:11" ht="12" customHeight="1">
      <c r="A696" s="124"/>
      <c r="B696" s="107"/>
      <c r="C696" s="25">
        <v>4210</v>
      </c>
      <c r="D696" s="13" t="s">
        <v>14</v>
      </c>
      <c r="E696" s="66"/>
      <c r="F696" s="46"/>
      <c r="G696" s="66"/>
      <c r="H696" s="66">
        <v>2600</v>
      </c>
      <c r="I696" s="66">
        <v>1908.05</v>
      </c>
      <c r="J696" s="46">
        <f t="shared" si="55"/>
        <v>73.38653846153846</v>
      </c>
      <c r="K696" s="64"/>
    </row>
    <row r="697" spans="1:11" ht="11.25">
      <c r="A697" s="124"/>
      <c r="B697" s="108"/>
      <c r="C697" s="25">
        <v>4300</v>
      </c>
      <c r="D697" s="13" t="s">
        <v>19</v>
      </c>
      <c r="E697" s="66"/>
      <c r="F697" s="46"/>
      <c r="G697" s="66"/>
      <c r="H697" s="66">
        <v>1300</v>
      </c>
      <c r="I697" s="66">
        <v>1284</v>
      </c>
      <c r="J697" s="46">
        <f t="shared" si="55"/>
        <v>98.76923076923076</v>
      </c>
      <c r="K697" s="64"/>
    </row>
    <row r="698" spans="1:11" ht="21">
      <c r="A698" s="124"/>
      <c r="B698" s="114">
        <v>90015</v>
      </c>
      <c r="C698" s="35"/>
      <c r="D698" s="2" t="s">
        <v>168</v>
      </c>
      <c r="E698" s="63">
        <f>E699+E700+E702+E701</f>
        <v>127284</v>
      </c>
      <c r="F698" s="69">
        <v>89</v>
      </c>
      <c r="G698" s="63">
        <f>G699+G700+G702+G701</f>
        <v>110000</v>
      </c>
      <c r="H698" s="63">
        <f>H699+H700+H702+H701</f>
        <v>171500</v>
      </c>
      <c r="I698" s="63">
        <f>I699+I700+I702+I701</f>
        <v>152264.24000000002</v>
      </c>
      <c r="J698" s="64">
        <f t="shared" si="55"/>
        <v>88.78381341107873</v>
      </c>
      <c r="K698" s="64">
        <f>(I698/E698)*100</f>
        <v>119.62559316174854</v>
      </c>
    </row>
    <row r="699" spans="1:11" ht="15" customHeight="1">
      <c r="A699" s="124"/>
      <c r="B699" s="110"/>
      <c r="C699" s="25">
        <v>4210</v>
      </c>
      <c r="D699" s="13" t="s">
        <v>14</v>
      </c>
      <c r="E699" s="66"/>
      <c r="F699" s="46"/>
      <c r="G699" s="66"/>
      <c r="H699" s="66"/>
      <c r="I699" s="66"/>
      <c r="J699" s="42"/>
      <c r="K699" s="42"/>
    </row>
    <row r="700" spans="1:11" ht="11.25">
      <c r="A700" s="124"/>
      <c r="B700" s="110"/>
      <c r="C700" s="25">
        <v>4260</v>
      </c>
      <c r="D700" s="13" t="s">
        <v>15</v>
      </c>
      <c r="E700" s="66">
        <v>112713.74</v>
      </c>
      <c r="F700" s="46">
        <v>88</v>
      </c>
      <c r="G700" s="66">
        <v>100000</v>
      </c>
      <c r="H700" s="66">
        <v>135300</v>
      </c>
      <c r="I700" s="66">
        <v>116708.42</v>
      </c>
      <c r="J700" s="42">
        <f t="shared" si="55"/>
        <v>86.25899482631189</v>
      </c>
      <c r="K700" s="42">
        <f>(I700/E700)*100</f>
        <v>103.5440932046084</v>
      </c>
    </row>
    <row r="701" spans="1:11" ht="11.25">
      <c r="A701" s="124"/>
      <c r="B701" s="110"/>
      <c r="C701" s="25">
        <v>4270</v>
      </c>
      <c r="D701" s="13" t="s">
        <v>17</v>
      </c>
      <c r="E701" s="66"/>
      <c r="F701" s="46"/>
      <c r="G701" s="66"/>
      <c r="H701" s="66">
        <v>10800</v>
      </c>
      <c r="I701" s="66">
        <v>10629.1</v>
      </c>
      <c r="J701" s="42"/>
      <c r="K701" s="42"/>
    </row>
    <row r="702" spans="1:11" ht="13.5" customHeight="1">
      <c r="A702" s="124"/>
      <c r="B702" s="110"/>
      <c r="C702" s="25">
        <v>4300</v>
      </c>
      <c r="D702" s="13" t="s">
        <v>19</v>
      </c>
      <c r="E702" s="66">
        <v>14570.26</v>
      </c>
      <c r="F702" s="46">
        <v>100</v>
      </c>
      <c r="G702" s="66">
        <v>10000</v>
      </c>
      <c r="H702" s="66">
        <v>25400</v>
      </c>
      <c r="I702" s="66">
        <v>24926.72</v>
      </c>
      <c r="J702" s="42">
        <f t="shared" si="55"/>
        <v>98.13669291338584</v>
      </c>
      <c r="K702" s="42">
        <f>(I702/E702)*100</f>
        <v>171.07944539081663</v>
      </c>
    </row>
    <row r="703" spans="1:11" ht="11.25">
      <c r="A703" s="124"/>
      <c r="B703" s="104">
        <v>90095</v>
      </c>
      <c r="C703" s="35"/>
      <c r="D703" s="2" t="s">
        <v>27</v>
      </c>
      <c r="E703" s="63">
        <f>E705+E706+E707+E708+E709+E704</f>
        <v>283265.66000000003</v>
      </c>
      <c r="F703" s="69">
        <v>100</v>
      </c>
      <c r="G703" s="63">
        <f>G705+G706+G707+G708+G709+G704</f>
        <v>59100</v>
      </c>
      <c r="H703" s="63">
        <f>H705+H706+H707+H708+H709+H704</f>
        <v>79800</v>
      </c>
      <c r="I703" s="63">
        <f>I705+I706+I707+I708+I709+I704</f>
        <v>70811.42</v>
      </c>
      <c r="J703" s="64">
        <f t="shared" si="55"/>
        <v>88.73611528822055</v>
      </c>
      <c r="K703" s="64">
        <f>(I703/E703)*100</f>
        <v>24.998236637649615</v>
      </c>
    </row>
    <row r="704" spans="1:11" ht="33.75">
      <c r="A704" s="124"/>
      <c r="B704" s="105"/>
      <c r="C704" s="25">
        <v>2650</v>
      </c>
      <c r="D704" s="13" t="s">
        <v>246</v>
      </c>
      <c r="E704" s="66">
        <v>64573</v>
      </c>
      <c r="F704" s="46"/>
      <c r="G704" s="66"/>
      <c r="H704" s="66"/>
      <c r="I704" s="66"/>
      <c r="J704" s="42"/>
      <c r="K704" s="42"/>
    </row>
    <row r="705" spans="1:11" ht="22.5">
      <c r="A705" s="124"/>
      <c r="B705" s="106"/>
      <c r="C705" s="25">
        <v>4210</v>
      </c>
      <c r="D705" s="13" t="s">
        <v>14</v>
      </c>
      <c r="E705" s="66">
        <v>48.4</v>
      </c>
      <c r="F705" s="46">
        <v>99</v>
      </c>
      <c r="G705" s="66">
        <v>600</v>
      </c>
      <c r="H705" s="66">
        <v>3300</v>
      </c>
      <c r="I705" s="66">
        <v>1929.69</v>
      </c>
      <c r="J705" s="42">
        <f t="shared" si="55"/>
        <v>58.47545454545454</v>
      </c>
      <c r="K705" s="42">
        <f>(I705/E705)*100</f>
        <v>3986.962809917355</v>
      </c>
    </row>
    <row r="706" spans="1:11" ht="11.25">
      <c r="A706" s="124"/>
      <c r="B706" s="106"/>
      <c r="C706" s="25">
        <v>4260</v>
      </c>
      <c r="D706" s="13" t="s">
        <v>15</v>
      </c>
      <c r="E706" s="66">
        <v>387.13</v>
      </c>
      <c r="F706" s="46">
        <v>100</v>
      </c>
      <c r="G706" s="66">
        <v>500</v>
      </c>
      <c r="H706" s="66">
        <v>500</v>
      </c>
      <c r="I706" s="66">
        <v>232.33</v>
      </c>
      <c r="J706" s="42">
        <f t="shared" si="55"/>
        <v>46.466</v>
      </c>
      <c r="K706" s="42">
        <f>(I706/E706)*100</f>
        <v>60.01343218040452</v>
      </c>
    </row>
    <row r="707" spans="1:11" ht="11.25">
      <c r="A707" s="124"/>
      <c r="B707" s="106"/>
      <c r="C707" s="25">
        <v>4300</v>
      </c>
      <c r="D707" s="13" t="s">
        <v>19</v>
      </c>
      <c r="E707" s="66"/>
      <c r="F707" s="46"/>
      <c r="G707" s="66">
        <v>58000</v>
      </c>
      <c r="H707" s="66">
        <v>66500</v>
      </c>
      <c r="I707" s="66">
        <v>64342.7</v>
      </c>
      <c r="J707" s="42"/>
      <c r="K707" s="42"/>
    </row>
    <row r="708" spans="1:11" ht="32.25" customHeight="1">
      <c r="A708" s="106"/>
      <c r="B708" s="106"/>
      <c r="C708" s="25">
        <v>6050</v>
      </c>
      <c r="D708" s="13" t="s">
        <v>22</v>
      </c>
      <c r="E708" s="66">
        <v>218257.13</v>
      </c>
      <c r="F708" s="46">
        <v>100</v>
      </c>
      <c r="G708" s="66"/>
      <c r="H708" s="66">
        <v>3500</v>
      </c>
      <c r="I708" s="66"/>
      <c r="J708" s="42">
        <f t="shared" si="55"/>
        <v>0</v>
      </c>
      <c r="K708" s="42">
        <f aca="true" t="shared" si="56" ref="K708:K719">(I708/E708)*100</f>
        <v>0</v>
      </c>
    </row>
    <row r="709" spans="1:11" ht="33.75" customHeight="1">
      <c r="A709" s="111"/>
      <c r="B709" s="108"/>
      <c r="C709" s="25">
        <v>6060</v>
      </c>
      <c r="D709" s="13" t="s">
        <v>22</v>
      </c>
      <c r="E709" s="66"/>
      <c r="F709" s="46"/>
      <c r="G709" s="66"/>
      <c r="H709" s="66">
        <v>6000</v>
      </c>
      <c r="I709" s="66">
        <v>4306.7</v>
      </c>
      <c r="J709" s="42">
        <f t="shared" si="55"/>
        <v>71.77833333333334</v>
      </c>
      <c r="K709" s="42"/>
    </row>
    <row r="710" spans="1:11" s="12" customFormat="1" ht="22.5" customHeight="1">
      <c r="A710" s="112" t="s">
        <v>169</v>
      </c>
      <c r="B710" s="25"/>
      <c r="C710" s="25"/>
      <c r="D710" s="2" t="s">
        <v>170</v>
      </c>
      <c r="E710" s="63">
        <f>E713+E722+E724</f>
        <v>730959.71</v>
      </c>
      <c r="F710" s="69">
        <v>99</v>
      </c>
      <c r="G710" s="63">
        <f aca="true" t="shared" si="57" ref="G710:I711">G713+G722+G724</f>
        <v>728760.9299999999</v>
      </c>
      <c r="H710" s="63">
        <f t="shared" si="57"/>
        <v>1078641.5</v>
      </c>
      <c r="I710" s="63">
        <f t="shared" si="57"/>
        <v>881068.41</v>
      </c>
      <c r="J710" s="64">
        <f aca="true" t="shared" si="58" ref="J710:J719">(I710/H710)*100</f>
        <v>81.68315515395986</v>
      </c>
      <c r="K710" s="64">
        <f t="shared" si="56"/>
        <v>120.53583774131684</v>
      </c>
    </row>
    <row r="711" spans="1:11" s="12" customFormat="1" ht="15.75" customHeight="1">
      <c r="A711" s="124"/>
      <c r="B711" s="25"/>
      <c r="C711" s="25"/>
      <c r="D711" s="16" t="s">
        <v>12</v>
      </c>
      <c r="E711" s="81">
        <f>E714+E723+E725</f>
        <v>648383</v>
      </c>
      <c r="F711" s="47">
        <v>100</v>
      </c>
      <c r="G711" s="81">
        <f t="shared" si="57"/>
        <v>600000</v>
      </c>
      <c r="H711" s="81">
        <f t="shared" si="57"/>
        <v>809049</v>
      </c>
      <c r="I711" s="81">
        <f t="shared" si="57"/>
        <v>809049</v>
      </c>
      <c r="J711" s="64">
        <f t="shared" si="58"/>
        <v>100</v>
      </c>
      <c r="K711" s="64">
        <f t="shared" si="56"/>
        <v>124.77948990025958</v>
      </c>
    </row>
    <row r="712" spans="1:11" s="12" customFormat="1" ht="16.5" customHeight="1">
      <c r="A712" s="124"/>
      <c r="B712" s="25"/>
      <c r="C712" s="25"/>
      <c r="D712" s="16" t="s">
        <v>212</v>
      </c>
      <c r="E712" s="81">
        <f>E717+E718+E719+E726</f>
        <v>82576.71</v>
      </c>
      <c r="F712" s="81">
        <v>91</v>
      </c>
      <c r="G712" s="81">
        <f>G717+G718+G719+G726+G721+G720</f>
        <v>106044.22</v>
      </c>
      <c r="H712" s="81">
        <f>H717+H718+H719+H726+H721+H720</f>
        <v>261984.73</v>
      </c>
      <c r="I712" s="81">
        <f>I717+I718+I719+I726+I721+I720</f>
        <v>64411.64</v>
      </c>
      <c r="J712" s="64">
        <f t="shared" si="58"/>
        <v>24.58602835363725</v>
      </c>
      <c r="K712" s="64">
        <f t="shared" si="56"/>
        <v>78.00218729954244</v>
      </c>
    </row>
    <row r="713" spans="1:11" s="12" customFormat="1" ht="23.25" customHeight="1">
      <c r="A713" s="124"/>
      <c r="B713" s="114">
        <v>92109</v>
      </c>
      <c r="C713" s="35"/>
      <c r="D713" s="2" t="s">
        <v>171</v>
      </c>
      <c r="E713" s="63">
        <f>E714+E719+E717+E718+E715+E716+E720+E721</f>
        <v>528493.71</v>
      </c>
      <c r="F713" s="63">
        <v>99</v>
      </c>
      <c r="G713" s="63">
        <f>G714+G719+G717+G718+G715+G716+G720+G721</f>
        <v>518760.93</v>
      </c>
      <c r="H713" s="63">
        <f>H714+H719+H717+H718+H715+H716+H720+H721</f>
        <v>849474.5</v>
      </c>
      <c r="I713" s="63">
        <f>I714+I719+I717+I718+I715+I716+I720+I721</f>
        <v>651901.41</v>
      </c>
      <c r="J713" s="64">
        <f t="shared" si="58"/>
        <v>76.74172797417698</v>
      </c>
      <c r="K713" s="64">
        <f t="shared" si="56"/>
        <v>123.35083609604362</v>
      </c>
    </row>
    <row r="714" spans="1:11" s="12" customFormat="1" ht="42.75" customHeight="1">
      <c r="A714" s="124"/>
      <c r="B714" s="110"/>
      <c r="C714" s="25">
        <v>2480</v>
      </c>
      <c r="D714" s="13" t="s">
        <v>206</v>
      </c>
      <c r="E714" s="66">
        <v>445917</v>
      </c>
      <c r="F714" s="46">
        <v>100</v>
      </c>
      <c r="G714" s="66">
        <v>420000</v>
      </c>
      <c r="H714" s="66">
        <v>579882</v>
      </c>
      <c r="I714" s="66">
        <v>579882</v>
      </c>
      <c r="J714" s="46">
        <f t="shared" si="58"/>
        <v>100</v>
      </c>
      <c r="K714" s="42">
        <f t="shared" si="56"/>
        <v>130.0425864006082</v>
      </c>
    </row>
    <row r="715" spans="1:11" s="12" customFormat="1" ht="39" customHeight="1">
      <c r="A715" s="124"/>
      <c r="B715" s="110"/>
      <c r="C715" s="25">
        <v>2488</v>
      </c>
      <c r="D715" s="13" t="s">
        <v>206</v>
      </c>
      <c r="E715" s="66"/>
      <c r="F715" s="46"/>
      <c r="G715" s="66">
        <v>13034.18</v>
      </c>
      <c r="H715" s="66"/>
      <c r="I715" s="66"/>
      <c r="J715" s="46"/>
      <c r="K715" s="42"/>
    </row>
    <row r="716" spans="1:11" s="12" customFormat="1" ht="40.5" customHeight="1">
      <c r="A716" s="124"/>
      <c r="B716" s="110"/>
      <c r="C716" s="25">
        <v>2489</v>
      </c>
      <c r="D716" s="13" t="s">
        <v>206</v>
      </c>
      <c r="E716" s="66"/>
      <c r="F716" s="46"/>
      <c r="G716" s="66">
        <v>9682.53</v>
      </c>
      <c r="H716" s="66">
        <v>7607.77</v>
      </c>
      <c r="I716" s="66">
        <v>7607.77</v>
      </c>
      <c r="J716" s="42">
        <f t="shared" si="58"/>
        <v>100</v>
      </c>
      <c r="K716" s="42"/>
    </row>
    <row r="717" spans="1:11" s="12" customFormat="1" ht="38.25" customHeight="1">
      <c r="A717" s="124"/>
      <c r="B717" s="110"/>
      <c r="C717" s="25">
        <v>6050</v>
      </c>
      <c r="D717" s="13" t="s">
        <v>172</v>
      </c>
      <c r="E717" s="66">
        <v>77076.71</v>
      </c>
      <c r="F717" s="46">
        <v>91</v>
      </c>
      <c r="G717" s="66">
        <v>1000</v>
      </c>
      <c r="H717" s="66">
        <v>3900</v>
      </c>
      <c r="I717" s="66">
        <v>3483.64</v>
      </c>
      <c r="J717" s="42">
        <f t="shared" si="58"/>
        <v>89.32410256410256</v>
      </c>
      <c r="K717" s="42">
        <f t="shared" si="56"/>
        <v>4.519705109364423</v>
      </c>
    </row>
    <row r="718" spans="1:11" s="12" customFormat="1" ht="31.5" customHeight="1">
      <c r="A718" s="124"/>
      <c r="B718" s="110"/>
      <c r="C718" s="25">
        <v>6060</v>
      </c>
      <c r="D718" s="13" t="s">
        <v>22</v>
      </c>
      <c r="E718" s="66"/>
      <c r="F718" s="46"/>
      <c r="G718" s="66">
        <v>1000</v>
      </c>
      <c r="H718" s="66"/>
      <c r="I718" s="66"/>
      <c r="J718" s="42"/>
      <c r="K718" s="42"/>
    </row>
    <row r="719" spans="1:11" ht="72" customHeight="1">
      <c r="A719" s="124"/>
      <c r="B719" s="110"/>
      <c r="C719" s="25">
        <v>6220</v>
      </c>
      <c r="D719" s="13" t="s">
        <v>207</v>
      </c>
      <c r="E719" s="66">
        <v>5500</v>
      </c>
      <c r="F719" s="46">
        <v>100</v>
      </c>
      <c r="G719" s="66">
        <v>28000</v>
      </c>
      <c r="H719" s="66">
        <v>97428</v>
      </c>
      <c r="I719" s="66">
        <v>60928</v>
      </c>
      <c r="J719" s="46">
        <f t="shared" si="58"/>
        <v>62.53643716385433</v>
      </c>
      <c r="K719" s="42">
        <f t="shared" si="56"/>
        <v>1107.7818181818182</v>
      </c>
    </row>
    <row r="720" spans="1:11" ht="71.25" customHeight="1">
      <c r="A720" s="124"/>
      <c r="B720" s="25"/>
      <c r="C720" s="25">
        <v>6228</v>
      </c>
      <c r="D720" s="13" t="s">
        <v>207</v>
      </c>
      <c r="E720" s="66"/>
      <c r="F720" s="46"/>
      <c r="G720" s="66">
        <v>26418.81</v>
      </c>
      <c r="H720" s="66"/>
      <c r="I720" s="66"/>
      <c r="J720" s="46"/>
      <c r="K720" s="42"/>
    </row>
    <row r="721" spans="1:11" ht="69.75" customHeight="1">
      <c r="A721" s="124"/>
      <c r="B721" s="25"/>
      <c r="C721" s="25">
        <v>6229</v>
      </c>
      <c r="D721" s="13" t="s">
        <v>207</v>
      </c>
      <c r="E721" s="66"/>
      <c r="F721" s="46"/>
      <c r="G721" s="66">
        <v>19625.41</v>
      </c>
      <c r="H721" s="66">
        <v>160656.73</v>
      </c>
      <c r="I721" s="66"/>
      <c r="J721" s="46"/>
      <c r="K721" s="42"/>
    </row>
    <row r="722" spans="1:11" ht="11.25">
      <c r="A722" s="124"/>
      <c r="B722" s="114">
        <v>92116</v>
      </c>
      <c r="C722" s="35"/>
      <c r="D722" s="2" t="s">
        <v>173</v>
      </c>
      <c r="E722" s="63">
        <f>E723</f>
        <v>182466</v>
      </c>
      <c r="F722" s="69">
        <v>100</v>
      </c>
      <c r="G722" s="63">
        <f>G723</f>
        <v>160000</v>
      </c>
      <c r="H722" s="63">
        <f>H723</f>
        <v>209167</v>
      </c>
      <c r="I722" s="63">
        <f>I723</f>
        <v>209167</v>
      </c>
      <c r="J722" s="69">
        <f>(I722/H722)*100</f>
        <v>100</v>
      </c>
      <c r="K722" s="64">
        <f>(I722/E722)*100</f>
        <v>114.633411156051</v>
      </c>
    </row>
    <row r="723" spans="1:11" s="12" customFormat="1" ht="35.25" customHeight="1">
      <c r="A723" s="124"/>
      <c r="B723" s="110"/>
      <c r="C723" s="25">
        <v>2480</v>
      </c>
      <c r="D723" s="13" t="s">
        <v>206</v>
      </c>
      <c r="E723" s="66">
        <v>182466</v>
      </c>
      <c r="F723" s="46">
        <v>100</v>
      </c>
      <c r="G723" s="66">
        <v>160000</v>
      </c>
      <c r="H723" s="66">
        <v>209167</v>
      </c>
      <c r="I723" s="66">
        <v>209167</v>
      </c>
      <c r="J723" s="46">
        <f>(I723/H723)*100</f>
        <v>100</v>
      </c>
      <c r="K723" s="42">
        <f>(I723/E723)*100</f>
        <v>114.633411156051</v>
      </c>
    </row>
    <row r="724" spans="1:11" s="12" customFormat="1" ht="20.25" customHeight="1">
      <c r="A724" s="124"/>
      <c r="B724" s="114">
        <v>92120</v>
      </c>
      <c r="C724" s="35"/>
      <c r="D724" s="2" t="s">
        <v>208</v>
      </c>
      <c r="E724" s="63">
        <f>E725+E726</f>
        <v>20000</v>
      </c>
      <c r="F724" s="63">
        <v>100</v>
      </c>
      <c r="G724" s="63">
        <f>G725+G726</f>
        <v>50000</v>
      </c>
      <c r="H724" s="63">
        <f>H725+H726</f>
        <v>20000</v>
      </c>
      <c r="I724" s="63">
        <f>I725+I726</f>
        <v>20000</v>
      </c>
      <c r="J724" s="64">
        <f>(I724/H724)*100</f>
        <v>100</v>
      </c>
      <c r="K724" s="64">
        <f>(I724/E724)*100</f>
        <v>100</v>
      </c>
    </row>
    <row r="725" spans="1:11" ht="99.75" customHeight="1">
      <c r="A725" s="124"/>
      <c r="B725" s="110"/>
      <c r="C725" s="25">
        <v>2720</v>
      </c>
      <c r="D725" s="13" t="s">
        <v>209</v>
      </c>
      <c r="E725" s="66">
        <v>20000</v>
      </c>
      <c r="F725" s="46">
        <v>100</v>
      </c>
      <c r="G725" s="66">
        <v>20000</v>
      </c>
      <c r="H725" s="66">
        <v>20000</v>
      </c>
      <c r="I725" s="66">
        <v>20000</v>
      </c>
      <c r="J725" s="42">
        <f>(I725/H725)*100</f>
        <v>100</v>
      </c>
      <c r="K725" s="42">
        <f>(I725/E725)*100</f>
        <v>100</v>
      </c>
    </row>
    <row r="726" spans="1:11" ht="22.5" customHeight="1">
      <c r="A726" s="124"/>
      <c r="B726" s="85"/>
      <c r="C726" s="52">
        <v>6050</v>
      </c>
      <c r="D726" s="13" t="s">
        <v>22</v>
      </c>
      <c r="E726" s="66"/>
      <c r="F726" s="46"/>
      <c r="G726" s="66">
        <v>30000</v>
      </c>
      <c r="H726" s="66"/>
      <c r="I726" s="66"/>
      <c r="J726" s="42"/>
      <c r="K726" s="42"/>
    </row>
    <row r="727" spans="1:11" s="24" customFormat="1" ht="27" customHeight="1">
      <c r="A727" s="112" t="s">
        <v>174</v>
      </c>
      <c r="B727" s="55"/>
      <c r="C727" s="44"/>
      <c r="D727" s="43" t="s">
        <v>175</v>
      </c>
      <c r="E727" s="63">
        <f>E754+E760+E730</f>
        <v>722158.49</v>
      </c>
      <c r="F727" s="69">
        <v>88</v>
      </c>
      <c r="G727" s="63">
        <f>G754+G760+G730</f>
        <v>750308</v>
      </c>
      <c r="H727" s="63">
        <f>H754+H760+H730</f>
        <v>700580</v>
      </c>
      <c r="I727" s="63">
        <f>I754+I760+I730</f>
        <v>678989.03</v>
      </c>
      <c r="J727" s="64">
        <f>(I727/H727)*100</f>
        <v>96.91812926432385</v>
      </c>
      <c r="K727" s="64">
        <f>(I727/E727)*100</f>
        <v>94.02216264188766</v>
      </c>
    </row>
    <row r="728" spans="1:11" s="24" customFormat="1" ht="12" customHeight="1">
      <c r="A728" s="124"/>
      <c r="B728" s="55"/>
      <c r="C728" s="44"/>
      <c r="D728" s="53" t="s">
        <v>12</v>
      </c>
      <c r="E728" s="66">
        <f>E755+E756+E731+E732+E733+E735+E736+E737+E738+E739+E740+E741+E742+E743+E744+E745+E746+E747+E748+E750+E751+E757+E758+E761+E762+E763+E764+E765+E766+E767+E768+E769</f>
        <v>636346.8700000001</v>
      </c>
      <c r="F728" s="66">
        <v>99</v>
      </c>
      <c r="G728" s="66">
        <f>G755+G756+G731+G732+G733+G735+G736+G737+G738+G739+G740+G741+G742+G743+G744+G745+G746+G747+G748+G750+G751+G757+G758+G761+G762+G763+G764+G765+G766+G767+G768+G769</f>
        <v>549924</v>
      </c>
      <c r="H728" s="66">
        <f>H755+H756+H731+H732+H733+H735+H736+H737+H738+H739+H740+H741+H742+H743+H744+H745+H746+H747+H748+H750+H751+H757+H758+H761+H762+H763+H764+H765+H766+H767+H768+H769</f>
        <v>648110</v>
      </c>
      <c r="I728" s="66">
        <f>I755+I756+I731+I732+I733+I735+I736+I737+I738+I739+I740+I741+I742+I743+I744+I745+I746+I747+I748+I750+I751+I757+I758+I761+I762+I763+I764+I765+I766+I767+I768+I769</f>
        <v>630065.69</v>
      </c>
      <c r="J728" s="42">
        <f>(I728/H728)*100</f>
        <v>97.21585687614755</v>
      </c>
      <c r="K728" s="42">
        <f>(I728/E728)*100</f>
        <v>99.01293142213457</v>
      </c>
    </row>
    <row r="729" spans="1:11" s="24" customFormat="1" ht="16.5" customHeight="1">
      <c r="A729" s="124"/>
      <c r="B729" s="55"/>
      <c r="C729" s="44"/>
      <c r="D729" s="53" t="s">
        <v>214</v>
      </c>
      <c r="E729" s="66">
        <f>E759+E753+E772+E752+E771</f>
        <v>85496.62</v>
      </c>
      <c r="F729" s="66">
        <v>47</v>
      </c>
      <c r="G729" s="66">
        <f>G759+G753+G772+G752+G771</f>
        <v>181954</v>
      </c>
      <c r="H729" s="66">
        <f>H759+H753+H772+H752+H771</f>
        <v>33740</v>
      </c>
      <c r="I729" s="66">
        <f>I759+I753+I772+I752+I771</f>
        <v>30686.97</v>
      </c>
      <c r="J729" s="42">
        <f>(I729/H729)*100</f>
        <v>90.95130409010078</v>
      </c>
      <c r="K729" s="42">
        <f>(I729/E729)*100</f>
        <v>35.892611895066736</v>
      </c>
    </row>
    <row r="730" spans="1:11" s="55" customFormat="1" ht="17.25" customHeight="1">
      <c r="A730" s="124"/>
      <c r="B730" s="127">
        <v>92601</v>
      </c>
      <c r="C730" s="44"/>
      <c r="D730" s="43" t="s">
        <v>247</v>
      </c>
      <c r="E730" s="63">
        <f>SUM(E731:E753)</f>
        <v>493399.9</v>
      </c>
      <c r="F730" s="69">
        <v>99</v>
      </c>
      <c r="G730" s="63">
        <f>SUM(G731:G753)</f>
        <v>554244</v>
      </c>
      <c r="H730" s="63">
        <f>SUM(H731:H753)</f>
        <v>511205</v>
      </c>
      <c r="I730" s="63">
        <f>SUM(I731:I753)</f>
        <v>494675.79000000004</v>
      </c>
      <c r="J730" s="42">
        <f aca="true" t="shared" si="59" ref="J730:J751">(I730/H730)*100</f>
        <v>96.76661808863372</v>
      </c>
      <c r="K730" s="42">
        <f aca="true" t="shared" si="60" ref="K730:K751">(I730/E730)*100</f>
        <v>100.2585914589768</v>
      </c>
    </row>
    <row r="731" spans="1:11" ht="13.5" customHeight="1">
      <c r="A731" s="124"/>
      <c r="B731" s="128"/>
      <c r="C731" s="54">
        <v>2960</v>
      </c>
      <c r="D731" s="53" t="s">
        <v>248</v>
      </c>
      <c r="E731" s="66">
        <v>13531.07</v>
      </c>
      <c r="F731" s="46">
        <v>100</v>
      </c>
      <c r="G731" s="66"/>
      <c r="H731" s="66"/>
      <c r="I731" s="66"/>
      <c r="J731" s="42"/>
      <c r="K731" s="42"/>
    </row>
    <row r="732" spans="1:11" ht="27" customHeight="1">
      <c r="A732" s="124"/>
      <c r="B732" s="128"/>
      <c r="C732" s="54">
        <v>3020</v>
      </c>
      <c r="D732" s="13" t="s">
        <v>135</v>
      </c>
      <c r="E732" s="66">
        <v>2368.13</v>
      </c>
      <c r="F732" s="46">
        <v>100</v>
      </c>
      <c r="G732" s="66">
        <v>2400</v>
      </c>
      <c r="H732" s="66">
        <v>2400</v>
      </c>
      <c r="I732" s="66">
        <v>2241.55</v>
      </c>
      <c r="J732" s="42">
        <f t="shared" si="59"/>
        <v>93.39791666666667</v>
      </c>
      <c r="K732" s="42">
        <f t="shared" si="60"/>
        <v>94.65485425208921</v>
      </c>
    </row>
    <row r="733" spans="1:11" ht="18.75" customHeight="1">
      <c r="A733" s="124"/>
      <c r="B733" s="128"/>
      <c r="C733" s="54">
        <v>4010</v>
      </c>
      <c r="D733" s="13" t="s">
        <v>146</v>
      </c>
      <c r="E733" s="66">
        <v>210921.28</v>
      </c>
      <c r="F733" s="46">
        <v>100</v>
      </c>
      <c r="G733" s="66">
        <v>204840</v>
      </c>
      <c r="H733" s="66">
        <v>230418</v>
      </c>
      <c r="I733" s="66">
        <v>225394.26</v>
      </c>
      <c r="J733" s="42">
        <f t="shared" si="59"/>
        <v>97.81972762544594</v>
      </c>
      <c r="K733" s="42">
        <f t="shared" si="60"/>
        <v>106.86179222883534</v>
      </c>
    </row>
    <row r="734" spans="1:11" ht="28.5" customHeight="1">
      <c r="A734" s="124"/>
      <c r="B734" s="128"/>
      <c r="C734" s="54">
        <v>4040</v>
      </c>
      <c r="D734" s="13" t="s">
        <v>72</v>
      </c>
      <c r="E734" s="66"/>
      <c r="F734" s="46"/>
      <c r="G734" s="66">
        <v>18430</v>
      </c>
      <c r="H734" s="66">
        <v>18430</v>
      </c>
      <c r="I734" s="66">
        <v>17936.37</v>
      </c>
      <c r="J734" s="42"/>
      <c r="K734" s="42"/>
    </row>
    <row r="735" spans="1:11" ht="18" customHeight="1">
      <c r="A735" s="124"/>
      <c r="B735" s="128"/>
      <c r="C735" s="54">
        <v>4110</v>
      </c>
      <c r="D735" s="13" t="s">
        <v>147</v>
      </c>
      <c r="E735" s="66">
        <v>32852.61</v>
      </c>
      <c r="F735" s="46">
        <v>98</v>
      </c>
      <c r="G735" s="66">
        <v>34568</v>
      </c>
      <c r="H735" s="66">
        <v>38168</v>
      </c>
      <c r="I735" s="66">
        <v>37837.68</v>
      </c>
      <c r="J735" s="42">
        <f t="shared" si="59"/>
        <v>99.13456298469923</v>
      </c>
      <c r="K735" s="42">
        <f t="shared" si="60"/>
        <v>115.17404553245541</v>
      </c>
    </row>
    <row r="736" spans="1:11" ht="15.75" customHeight="1">
      <c r="A736" s="124"/>
      <c r="B736" s="128"/>
      <c r="C736" s="54">
        <v>4120</v>
      </c>
      <c r="D736" s="13" t="s">
        <v>80</v>
      </c>
      <c r="E736" s="66">
        <v>5097.79</v>
      </c>
      <c r="F736" s="46">
        <v>97</v>
      </c>
      <c r="G736" s="66">
        <v>5492</v>
      </c>
      <c r="H736" s="66">
        <v>5992</v>
      </c>
      <c r="I736" s="66">
        <v>5799.39</v>
      </c>
      <c r="J736" s="42">
        <f t="shared" si="59"/>
        <v>96.78554739652871</v>
      </c>
      <c r="K736" s="42">
        <f t="shared" si="60"/>
        <v>113.7628266366406</v>
      </c>
    </row>
    <row r="737" spans="1:11" ht="16.5" customHeight="1">
      <c r="A737" s="124"/>
      <c r="B737" s="128"/>
      <c r="C737" s="54">
        <v>4170</v>
      </c>
      <c r="D737" s="13" t="s">
        <v>32</v>
      </c>
      <c r="E737" s="66">
        <v>2195</v>
      </c>
      <c r="F737" s="46">
        <v>100</v>
      </c>
      <c r="G737" s="66">
        <v>3000</v>
      </c>
      <c r="H737" s="66">
        <v>3000</v>
      </c>
      <c r="I737" s="66">
        <v>2944</v>
      </c>
      <c r="J737" s="42">
        <f t="shared" si="59"/>
        <v>98.13333333333333</v>
      </c>
      <c r="K737" s="42">
        <f t="shared" si="60"/>
        <v>134.123006833713</v>
      </c>
    </row>
    <row r="738" spans="1:11" ht="14.25" customHeight="1">
      <c r="A738" s="124"/>
      <c r="B738" s="128"/>
      <c r="C738" s="54">
        <v>4210</v>
      </c>
      <c r="D738" s="13" t="s">
        <v>14</v>
      </c>
      <c r="E738" s="66">
        <v>123626.32</v>
      </c>
      <c r="F738" s="46">
        <v>100</v>
      </c>
      <c r="G738" s="66">
        <v>90000</v>
      </c>
      <c r="H738" s="66">
        <v>93726</v>
      </c>
      <c r="I738" s="66">
        <v>93725.93</v>
      </c>
      <c r="J738" s="42">
        <f t="shared" si="59"/>
        <v>99.99992531421377</v>
      </c>
      <c r="K738" s="42">
        <f t="shared" si="60"/>
        <v>75.81389626416122</v>
      </c>
    </row>
    <row r="739" spans="1:11" ht="15" customHeight="1">
      <c r="A739" s="124"/>
      <c r="B739" s="128"/>
      <c r="C739" s="54">
        <v>4260</v>
      </c>
      <c r="D739" s="13" t="s">
        <v>15</v>
      </c>
      <c r="E739" s="66">
        <v>56239.17</v>
      </c>
      <c r="F739" s="46">
        <v>98</v>
      </c>
      <c r="G739" s="66">
        <v>60000</v>
      </c>
      <c r="H739" s="66">
        <v>76900</v>
      </c>
      <c r="I739" s="66">
        <v>68757.58</v>
      </c>
      <c r="J739" s="42">
        <f t="shared" si="59"/>
        <v>89.41167750325097</v>
      </c>
      <c r="K739" s="42">
        <f t="shared" si="60"/>
        <v>122.25923675616124</v>
      </c>
    </row>
    <row r="740" spans="1:11" ht="15.75" customHeight="1">
      <c r="A740" s="124"/>
      <c r="B740" s="128"/>
      <c r="C740" s="54">
        <v>4270</v>
      </c>
      <c r="D740" s="53" t="s">
        <v>17</v>
      </c>
      <c r="E740" s="66">
        <v>11160.57</v>
      </c>
      <c r="F740" s="46">
        <v>100</v>
      </c>
      <c r="G740" s="66">
        <v>2500</v>
      </c>
      <c r="H740" s="66">
        <v>280</v>
      </c>
      <c r="I740" s="66">
        <v>183</v>
      </c>
      <c r="J740" s="42">
        <f t="shared" si="59"/>
        <v>65.35714285714286</v>
      </c>
      <c r="K740" s="42">
        <f t="shared" si="60"/>
        <v>1.6397011980570884</v>
      </c>
    </row>
    <row r="741" spans="1:11" ht="18" customHeight="1">
      <c r="A741" s="124"/>
      <c r="B741" s="128"/>
      <c r="C741" s="54">
        <v>4280</v>
      </c>
      <c r="D741" s="13" t="s">
        <v>83</v>
      </c>
      <c r="E741" s="66">
        <v>240</v>
      </c>
      <c r="F741" s="46">
        <v>100</v>
      </c>
      <c r="G741" s="66">
        <v>360</v>
      </c>
      <c r="H741" s="66">
        <v>700</v>
      </c>
      <c r="I741" s="66">
        <v>700</v>
      </c>
      <c r="J741" s="42">
        <f t="shared" si="59"/>
        <v>100</v>
      </c>
      <c r="K741" s="42">
        <f t="shared" si="60"/>
        <v>291.66666666666663</v>
      </c>
    </row>
    <row r="742" spans="1:11" ht="19.5" customHeight="1">
      <c r="A742" s="124"/>
      <c r="B742" s="128"/>
      <c r="C742" s="54">
        <v>4300</v>
      </c>
      <c r="D742" s="13" t="s">
        <v>139</v>
      </c>
      <c r="E742" s="66">
        <v>10190.59</v>
      </c>
      <c r="F742" s="46">
        <v>94</v>
      </c>
      <c r="G742" s="66">
        <v>6000</v>
      </c>
      <c r="H742" s="66">
        <v>20515</v>
      </c>
      <c r="I742" s="66">
        <v>19362.27</v>
      </c>
      <c r="J742" s="42">
        <f t="shared" si="59"/>
        <v>94.38103826468438</v>
      </c>
      <c r="K742" s="42">
        <f t="shared" si="60"/>
        <v>190.0014621332033</v>
      </c>
    </row>
    <row r="743" spans="1:11" ht="15.75" customHeight="1">
      <c r="A743" s="124"/>
      <c r="B743" s="128"/>
      <c r="C743" s="54">
        <v>4350</v>
      </c>
      <c r="D743" s="13" t="s">
        <v>157</v>
      </c>
      <c r="E743" s="66">
        <v>539</v>
      </c>
      <c r="F743" s="46">
        <v>100</v>
      </c>
      <c r="G743" s="66">
        <v>700</v>
      </c>
      <c r="H743" s="66">
        <v>700</v>
      </c>
      <c r="I743" s="66">
        <v>588</v>
      </c>
      <c r="J743" s="42">
        <f t="shared" si="59"/>
        <v>84</v>
      </c>
      <c r="K743" s="42">
        <f t="shared" si="60"/>
        <v>109.09090909090908</v>
      </c>
    </row>
    <row r="744" spans="1:11" ht="23.25" customHeight="1">
      <c r="A744" s="124"/>
      <c r="B744" s="128"/>
      <c r="C744" s="54">
        <v>4360</v>
      </c>
      <c r="D744" s="13" t="s">
        <v>177</v>
      </c>
      <c r="E744" s="66">
        <v>1130.82</v>
      </c>
      <c r="F744" s="46">
        <v>97</v>
      </c>
      <c r="G744" s="66">
        <v>1200</v>
      </c>
      <c r="H744" s="66">
        <v>1400</v>
      </c>
      <c r="I744" s="66">
        <v>1382.14</v>
      </c>
      <c r="J744" s="42">
        <f t="shared" si="59"/>
        <v>98.72428571428571</v>
      </c>
      <c r="K744" s="42">
        <f t="shared" si="60"/>
        <v>122.22458039298918</v>
      </c>
    </row>
    <row r="745" spans="1:11" ht="23.25" customHeight="1">
      <c r="A745" s="124"/>
      <c r="B745" s="128"/>
      <c r="C745" s="54">
        <v>4370</v>
      </c>
      <c r="D745" s="13" t="s">
        <v>178</v>
      </c>
      <c r="E745" s="66">
        <v>1302.87</v>
      </c>
      <c r="F745" s="46">
        <v>96</v>
      </c>
      <c r="G745" s="66">
        <v>1700</v>
      </c>
      <c r="H745" s="66">
        <v>1400</v>
      </c>
      <c r="I745" s="66">
        <v>1289.22</v>
      </c>
      <c r="J745" s="42">
        <f t="shared" si="59"/>
        <v>92.08714285714285</v>
      </c>
      <c r="K745" s="42">
        <f t="shared" si="60"/>
        <v>98.95231297059568</v>
      </c>
    </row>
    <row r="746" spans="1:11" ht="14.25" customHeight="1">
      <c r="A746" s="124"/>
      <c r="B746" s="128"/>
      <c r="C746" s="54">
        <v>4410</v>
      </c>
      <c r="D746" s="13" t="s">
        <v>76</v>
      </c>
      <c r="E746" s="66">
        <v>970.32</v>
      </c>
      <c r="F746" s="46">
        <v>97</v>
      </c>
      <c r="G746" s="66">
        <v>1000</v>
      </c>
      <c r="H746" s="66">
        <v>1000</v>
      </c>
      <c r="I746" s="66">
        <v>941.07</v>
      </c>
      <c r="J746" s="42">
        <f t="shared" si="59"/>
        <v>94.10700000000001</v>
      </c>
      <c r="K746" s="42">
        <f t="shared" si="60"/>
        <v>96.9855305466238</v>
      </c>
    </row>
    <row r="747" spans="1:11" ht="16.5" customHeight="1">
      <c r="A747" s="124"/>
      <c r="B747" s="128"/>
      <c r="C747" s="54">
        <v>4430</v>
      </c>
      <c r="D747" s="53" t="s">
        <v>35</v>
      </c>
      <c r="E747" s="66">
        <v>2299.5</v>
      </c>
      <c r="F747" s="46">
        <v>100</v>
      </c>
      <c r="G747" s="66">
        <v>2300</v>
      </c>
      <c r="H747" s="66">
        <v>4200</v>
      </c>
      <c r="I747" s="66">
        <v>4160.5</v>
      </c>
      <c r="J747" s="42">
        <f t="shared" si="59"/>
        <v>99.05952380952381</v>
      </c>
      <c r="K747" s="42">
        <f>(I747/E747)*100</f>
        <v>180.93063709502067</v>
      </c>
    </row>
    <row r="748" spans="1:11" ht="23.25" customHeight="1">
      <c r="A748" s="124"/>
      <c r="B748" s="128"/>
      <c r="C748" s="54">
        <v>4440</v>
      </c>
      <c r="D748" s="53" t="s">
        <v>211</v>
      </c>
      <c r="E748" s="66">
        <v>10324.99</v>
      </c>
      <c r="F748" s="46">
        <v>100</v>
      </c>
      <c r="G748" s="66">
        <v>11500</v>
      </c>
      <c r="H748" s="66">
        <v>9819</v>
      </c>
      <c r="I748" s="66">
        <v>9818.26</v>
      </c>
      <c r="J748" s="42">
        <f t="shared" si="59"/>
        <v>99.99246359099705</v>
      </c>
      <c r="K748" s="42">
        <f t="shared" si="60"/>
        <v>95.09219863651201</v>
      </c>
    </row>
    <row r="749" spans="1:11" ht="23.25" customHeight="1">
      <c r="A749" s="124"/>
      <c r="B749" s="128"/>
      <c r="C749" s="54">
        <v>4700</v>
      </c>
      <c r="D749" s="13" t="s">
        <v>185</v>
      </c>
      <c r="E749" s="66">
        <v>315</v>
      </c>
      <c r="F749" s="46">
        <v>100</v>
      </c>
      <c r="G749" s="66"/>
      <c r="H749" s="66">
        <v>150</v>
      </c>
      <c r="I749" s="66">
        <v>150</v>
      </c>
      <c r="J749" s="42">
        <f t="shared" si="59"/>
        <v>100</v>
      </c>
      <c r="K749" s="42">
        <f t="shared" si="60"/>
        <v>47.61904761904761</v>
      </c>
    </row>
    <row r="750" spans="1:11" ht="23.25" customHeight="1">
      <c r="A750" s="124"/>
      <c r="B750" s="128"/>
      <c r="C750" s="54">
        <v>4740</v>
      </c>
      <c r="D750" s="13" t="s">
        <v>228</v>
      </c>
      <c r="E750" s="66">
        <v>248.45</v>
      </c>
      <c r="F750" s="46">
        <v>100</v>
      </c>
      <c r="G750" s="66">
        <v>300</v>
      </c>
      <c r="H750" s="66">
        <v>300</v>
      </c>
      <c r="I750" s="66">
        <v>298.31</v>
      </c>
      <c r="J750" s="42">
        <f t="shared" si="59"/>
        <v>99.43666666666667</v>
      </c>
      <c r="K750" s="42">
        <f t="shared" si="60"/>
        <v>120.06842423022741</v>
      </c>
    </row>
    <row r="751" spans="1:11" ht="23.25" customHeight="1">
      <c r="A751" s="124"/>
      <c r="B751" s="128"/>
      <c r="C751" s="54">
        <v>4750</v>
      </c>
      <c r="D751" s="13" t="s">
        <v>181</v>
      </c>
      <c r="E751" s="66">
        <v>7846.42</v>
      </c>
      <c r="F751" s="46">
        <v>100</v>
      </c>
      <c r="G751" s="66">
        <v>2000</v>
      </c>
      <c r="H751" s="66">
        <v>1707</v>
      </c>
      <c r="I751" s="66">
        <v>1166.26</v>
      </c>
      <c r="J751" s="42">
        <f t="shared" si="59"/>
        <v>68.32220269478617</v>
      </c>
      <c r="K751" s="42">
        <f t="shared" si="60"/>
        <v>14.863593842797096</v>
      </c>
    </row>
    <row r="752" spans="1:11" ht="23.25" customHeight="1">
      <c r="A752" s="124"/>
      <c r="B752" s="128"/>
      <c r="C752" s="54">
        <v>6058</v>
      </c>
      <c r="D752" s="13" t="s">
        <v>22</v>
      </c>
      <c r="E752" s="66"/>
      <c r="F752" s="46"/>
      <c r="G752" s="66">
        <v>74168</v>
      </c>
      <c r="H752" s="66"/>
      <c r="I752" s="66"/>
      <c r="J752" s="42"/>
      <c r="K752" s="42"/>
    </row>
    <row r="753" spans="1:11" ht="23.25" customHeight="1">
      <c r="A753" s="124"/>
      <c r="B753" s="129"/>
      <c r="C753" s="54">
        <v>6059</v>
      </c>
      <c r="D753" s="13" t="s">
        <v>22</v>
      </c>
      <c r="E753" s="66"/>
      <c r="F753" s="46"/>
      <c r="G753" s="66">
        <v>31786</v>
      </c>
      <c r="H753" s="66"/>
      <c r="I753" s="66"/>
      <c r="J753" s="42"/>
      <c r="K753" s="42"/>
    </row>
    <row r="754" spans="1:11" s="12" customFormat="1" ht="21">
      <c r="A754" s="106"/>
      <c r="B754" s="114">
        <v>92605</v>
      </c>
      <c r="C754" s="35"/>
      <c r="D754" s="2" t="s">
        <v>210</v>
      </c>
      <c r="E754" s="63">
        <f>+E755+E759+E756+E757+E758</f>
        <v>124924.37999999999</v>
      </c>
      <c r="F754" s="69">
        <v>64</v>
      </c>
      <c r="G754" s="63">
        <f>+G755+G759+G756+G757+G758</f>
        <v>44000</v>
      </c>
      <c r="H754" s="63">
        <f>+H755+H759+H756+H757+H758</f>
        <v>49400</v>
      </c>
      <c r="I754" s="63">
        <f>+I755+I759+I756+I757+I758</f>
        <v>48627.38999999999</v>
      </c>
      <c r="J754" s="64">
        <f aca="true" t="shared" si="61" ref="J754:J776">(I754/H754)*100</f>
        <v>98.43601214574898</v>
      </c>
      <c r="K754" s="64">
        <f>(I754/E754)*100</f>
        <v>38.92546034649121</v>
      </c>
    </row>
    <row r="755" spans="1:11" s="12" customFormat="1" ht="66" customHeight="1">
      <c r="A755" s="106"/>
      <c r="B755" s="110"/>
      <c r="C755" s="25">
        <v>2830</v>
      </c>
      <c r="D755" s="13" t="s">
        <v>193</v>
      </c>
      <c r="E755" s="66">
        <v>39940.13</v>
      </c>
      <c r="F755" s="46">
        <v>100</v>
      </c>
      <c r="G755" s="66">
        <v>40000</v>
      </c>
      <c r="H755" s="66">
        <v>40000</v>
      </c>
      <c r="I755" s="66">
        <v>39946.99</v>
      </c>
      <c r="J755" s="46">
        <f t="shared" si="61"/>
        <v>99.867475</v>
      </c>
      <c r="K755" s="42">
        <f>(I755/E755)*100</f>
        <v>100.01717570774056</v>
      </c>
    </row>
    <row r="756" spans="1:11" s="12" customFormat="1" ht="11.25" customHeight="1">
      <c r="A756" s="106"/>
      <c r="B756" s="110"/>
      <c r="C756" s="25">
        <v>4210</v>
      </c>
      <c r="D756" s="13" t="s">
        <v>14</v>
      </c>
      <c r="E756" s="66">
        <v>2328.87</v>
      </c>
      <c r="F756" s="46">
        <v>97</v>
      </c>
      <c r="G756" s="66">
        <v>3000</v>
      </c>
      <c r="H756" s="66">
        <v>1700</v>
      </c>
      <c r="I756" s="66">
        <v>1653.84</v>
      </c>
      <c r="J756" s="46">
        <f t="shared" si="61"/>
        <v>97.28470588235294</v>
      </c>
      <c r="K756" s="42">
        <f>(I756/E756)*100</f>
        <v>71.01469811539502</v>
      </c>
    </row>
    <row r="757" spans="1:11" s="12" customFormat="1" ht="14.25" customHeight="1">
      <c r="A757" s="106"/>
      <c r="B757" s="110"/>
      <c r="C757" s="25">
        <v>4300</v>
      </c>
      <c r="D757" s="13" t="s">
        <v>139</v>
      </c>
      <c r="E757" s="66">
        <v>16923.89</v>
      </c>
      <c r="F757" s="46">
        <v>100</v>
      </c>
      <c r="G757" s="66">
        <v>1000</v>
      </c>
      <c r="H757" s="66">
        <v>7000</v>
      </c>
      <c r="I757" s="66">
        <v>6399.6</v>
      </c>
      <c r="J757" s="46">
        <f t="shared" si="61"/>
        <v>91.42285714285715</v>
      </c>
      <c r="K757" s="42"/>
    </row>
    <row r="758" spans="1:11" s="12" customFormat="1" ht="8.25" customHeight="1">
      <c r="A758" s="106"/>
      <c r="B758" s="110"/>
      <c r="C758" s="25">
        <v>4410</v>
      </c>
      <c r="D758" s="13" t="s">
        <v>76</v>
      </c>
      <c r="E758" s="66">
        <v>723.5</v>
      </c>
      <c r="F758" s="46">
        <v>100</v>
      </c>
      <c r="G758" s="66"/>
      <c r="H758" s="66">
        <v>700</v>
      </c>
      <c r="I758" s="66">
        <v>626.96</v>
      </c>
      <c r="J758" s="46">
        <f t="shared" si="61"/>
        <v>89.5657142857143</v>
      </c>
      <c r="K758" s="42"/>
    </row>
    <row r="759" spans="1:11" s="12" customFormat="1" ht="24" customHeight="1">
      <c r="A759" s="106"/>
      <c r="B759" s="110"/>
      <c r="C759" s="25">
        <v>6050</v>
      </c>
      <c r="D759" s="13" t="s">
        <v>22</v>
      </c>
      <c r="E759" s="66">
        <v>65007.99</v>
      </c>
      <c r="F759" s="46">
        <v>48</v>
      </c>
      <c r="G759" s="66"/>
      <c r="H759" s="66"/>
      <c r="I759" s="66"/>
      <c r="J759" s="46"/>
      <c r="K759" s="42">
        <f>(I759/E759)*100</f>
        <v>0</v>
      </c>
    </row>
    <row r="760" spans="1:11" ht="12" customHeight="1">
      <c r="A760" s="106"/>
      <c r="B760" s="104">
        <v>92695</v>
      </c>
      <c r="C760" s="35"/>
      <c r="D760" s="2" t="s">
        <v>27</v>
      </c>
      <c r="E760" s="63">
        <f>E762+E763+E764+E765+E766+E767+E769+E761+E768+E772+E771+E770</f>
        <v>103834.21000000002</v>
      </c>
      <c r="F760" s="63">
        <v>80</v>
      </c>
      <c r="G760" s="63">
        <f>G762+G763+G764+G765+G766+G767+G769+G761+G768+G772+G771+G770</f>
        <v>152064</v>
      </c>
      <c r="H760" s="63">
        <f>H762+H763+H764+H765+H766+H767+H769+H761+H768+H772+H771+H770</f>
        <v>139975</v>
      </c>
      <c r="I760" s="63">
        <f>I762+I763+I764+I765+I766+I767+I769+I761+I768+I772+I771+I770</f>
        <v>135685.84999999998</v>
      </c>
      <c r="J760" s="64">
        <f t="shared" si="61"/>
        <v>96.93577424540095</v>
      </c>
      <c r="K760" s="64">
        <f>(I760/E760)*100</f>
        <v>130.67547776402398</v>
      </c>
    </row>
    <row r="761" spans="1:11" ht="12" customHeight="1">
      <c r="A761" s="106"/>
      <c r="B761" s="105"/>
      <c r="C761" s="25">
        <v>2960</v>
      </c>
      <c r="D761" s="13" t="s">
        <v>248</v>
      </c>
      <c r="E761" s="66">
        <v>2264.13</v>
      </c>
      <c r="F761" s="46">
        <v>100</v>
      </c>
      <c r="G761" s="66"/>
      <c r="H761" s="66"/>
      <c r="I761" s="66"/>
      <c r="J761" s="42"/>
      <c r="K761" s="42"/>
    </row>
    <row r="762" spans="1:11" s="12" customFormat="1" ht="22.5" customHeight="1">
      <c r="A762" s="106"/>
      <c r="B762" s="106"/>
      <c r="C762" s="25">
        <v>3020</v>
      </c>
      <c r="D762" s="13" t="s">
        <v>202</v>
      </c>
      <c r="E762" s="66">
        <v>1391.76</v>
      </c>
      <c r="F762" s="46">
        <v>100</v>
      </c>
      <c r="G762" s="66">
        <v>1200</v>
      </c>
      <c r="H762" s="66">
        <v>1540</v>
      </c>
      <c r="I762" s="66">
        <v>1536.02</v>
      </c>
      <c r="J762" s="42">
        <f t="shared" si="61"/>
        <v>99.74155844155844</v>
      </c>
      <c r="K762" s="42">
        <f aca="true" t="shared" si="62" ref="K762:K776">(I762/E762)*100</f>
        <v>110.36529286658619</v>
      </c>
    </row>
    <row r="763" spans="1:11" s="12" customFormat="1" ht="21" customHeight="1">
      <c r="A763" s="106"/>
      <c r="B763" s="106"/>
      <c r="C763" s="25">
        <v>4010</v>
      </c>
      <c r="D763" s="13" t="s">
        <v>71</v>
      </c>
      <c r="E763" s="66">
        <v>64982.9</v>
      </c>
      <c r="F763" s="46">
        <v>100</v>
      </c>
      <c r="G763" s="66">
        <v>53340</v>
      </c>
      <c r="H763" s="66">
        <v>79758</v>
      </c>
      <c r="I763" s="66">
        <v>78881.45</v>
      </c>
      <c r="J763" s="42">
        <f t="shared" si="61"/>
        <v>98.90098798866572</v>
      </c>
      <c r="K763" s="42">
        <f t="shared" si="62"/>
        <v>121.38801130759013</v>
      </c>
    </row>
    <row r="764" spans="1:11" ht="21" customHeight="1">
      <c r="A764" s="106"/>
      <c r="B764" s="106"/>
      <c r="C764" s="25">
        <v>4040</v>
      </c>
      <c r="D764" s="13" t="s">
        <v>72</v>
      </c>
      <c r="E764" s="66"/>
      <c r="F764" s="46"/>
      <c r="G764" s="66">
        <v>6694</v>
      </c>
      <c r="H764" s="66">
        <v>5194</v>
      </c>
      <c r="I764" s="66">
        <v>5152.95</v>
      </c>
      <c r="J764" s="42">
        <f t="shared" si="61"/>
        <v>99.2096649980747</v>
      </c>
      <c r="K764" s="42"/>
    </row>
    <row r="765" spans="1:11" ht="21" customHeight="1">
      <c r="A765" s="106"/>
      <c r="B765" s="106"/>
      <c r="C765" s="25">
        <v>4110</v>
      </c>
      <c r="D765" s="13" t="s">
        <v>182</v>
      </c>
      <c r="E765" s="66">
        <v>9801.63</v>
      </c>
      <c r="F765" s="46">
        <v>99</v>
      </c>
      <c r="G765" s="66">
        <v>9468</v>
      </c>
      <c r="H765" s="66">
        <v>13298</v>
      </c>
      <c r="I765" s="66">
        <v>13218.65</v>
      </c>
      <c r="J765" s="67">
        <f t="shared" si="61"/>
        <v>99.4032937283802</v>
      </c>
      <c r="K765" s="42">
        <f t="shared" si="62"/>
        <v>134.86175258604948</v>
      </c>
    </row>
    <row r="766" spans="1:11" ht="11.25" customHeight="1">
      <c r="A766" s="106"/>
      <c r="B766" s="106"/>
      <c r="C766" s="25">
        <v>4120</v>
      </c>
      <c r="D766" s="13" t="s">
        <v>80</v>
      </c>
      <c r="E766" s="66">
        <v>1266.16</v>
      </c>
      <c r="F766" s="46">
        <v>98</v>
      </c>
      <c r="G766" s="66">
        <v>1492</v>
      </c>
      <c r="H766" s="66">
        <v>1865</v>
      </c>
      <c r="I766" s="66">
        <v>1673.45</v>
      </c>
      <c r="J766" s="67">
        <f t="shared" si="61"/>
        <v>89.72922252010724</v>
      </c>
      <c r="K766" s="42">
        <f t="shared" si="62"/>
        <v>132.1673406204587</v>
      </c>
    </row>
    <row r="767" spans="1:11" ht="12.75" customHeight="1">
      <c r="A767" s="106"/>
      <c r="B767" s="106"/>
      <c r="C767" s="25">
        <v>4210</v>
      </c>
      <c r="D767" s="13" t="s">
        <v>14</v>
      </c>
      <c r="E767" s="66">
        <v>548.88</v>
      </c>
      <c r="F767" s="46">
        <v>100</v>
      </c>
      <c r="G767" s="66">
        <v>600</v>
      </c>
      <c r="H767" s="66">
        <v>5</v>
      </c>
      <c r="I767" s="66"/>
      <c r="J767" s="67">
        <f t="shared" si="61"/>
        <v>0</v>
      </c>
      <c r="K767" s="42">
        <f t="shared" si="62"/>
        <v>0</v>
      </c>
    </row>
    <row r="768" spans="1:11" ht="9.75" customHeight="1">
      <c r="A768" s="106"/>
      <c r="B768" s="106"/>
      <c r="C768" s="25">
        <v>4280</v>
      </c>
      <c r="D768" s="40" t="s">
        <v>83</v>
      </c>
      <c r="E768" s="66">
        <v>90</v>
      </c>
      <c r="F768" s="46">
        <v>100</v>
      </c>
      <c r="G768" s="66">
        <v>240</v>
      </c>
      <c r="H768" s="66">
        <v>225</v>
      </c>
      <c r="I768" s="66">
        <v>195</v>
      </c>
      <c r="J768" s="67">
        <f t="shared" si="61"/>
        <v>86.66666666666667</v>
      </c>
      <c r="K768" s="46">
        <f t="shared" si="62"/>
        <v>216.66666666666666</v>
      </c>
    </row>
    <row r="769" spans="1:11" ht="21" customHeight="1">
      <c r="A769" s="106"/>
      <c r="B769" s="106"/>
      <c r="C769" s="25">
        <v>4440</v>
      </c>
      <c r="D769" s="40" t="s">
        <v>211</v>
      </c>
      <c r="E769" s="66">
        <v>3000.12</v>
      </c>
      <c r="F769" s="46">
        <v>99</v>
      </c>
      <c r="G769" s="66">
        <v>3030</v>
      </c>
      <c r="H769" s="66">
        <v>4200</v>
      </c>
      <c r="I769" s="66">
        <v>4191.36</v>
      </c>
      <c r="J769" s="46">
        <f t="shared" si="61"/>
        <v>99.7942857142857</v>
      </c>
      <c r="K769" s="46">
        <f t="shared" si="62"/>
        <v>139.70641174353025</v>
      </c>
    </row>
    <row r="770" spans="1:11" ht="33.75">
      <c r="A770" s="106"/>
      <c r="B770" s="106"/>
      <c r="C770" s="25">
        <v>4700</v>
      </c>
      <c r="D770" s="13" t="s">
        <v>185</v>
      </c>
      <c r="E770" s="66"/>
      <c r="F770" s="46"/>
      <c r="G770" s="66"/>
      <c r="H770" s="66">
        <v>150</v>
      </c>
      <c r="I770" s="66">
        <v>150</v>
      </c>
      <c r="J770" s="46">
        <f t="shared" si="61"/>
        <v>100</v>
      </c>
      <c r="K770" s="46"/>
    </row>
    <row r="771" spans="1:11" ht="23.25" customHeight="1">
      <c r="A771" s="106"/>
      <c r="B771" s="106"/>
      <c r="C771" s="25">
        <v>6058</v>
      </c>
      <c r="D771" s="40" t="s">
        <v>22</v>
      </c>
      <c r="E771" s="66"/>
      <c r="F771" s="46"/>
      <c r="G771" s="66">
        <v>46000</v>
      </c>
      <c r="H771" s="66">
        <v>18898</v>
      </c>
      <c r="I771" s="66">
        <v>16180.33</v>
      </c>
      <c r="J771" s="46">
        <f t="shared" si="61"/>
        <v>85.61927188062228</v>
      </c>
      <c r="K771" s="46"/>
    </row>
    <row r="772" spans="1:11" ht="20.25" customHeight="1">
      <c r="A772" s="111"/>
      <c r="B772" s="111"/>
      <c r="C772" s="25">
        <v>6059</v>
      </c>
      <c r="D772" s="40" t="s">
        <v>22</v>
      </c>
      <c r="E772" s="66">
        <v>20488.63</v>
      </c>
      <c r="F772" s="46">
        <v>45</v>
      </c>
      <c r="G772" s="66">
        <v>30000</v>
      </c>
      <c r="H772" s="66">
        <v>14842</v>
      </c>
      <c r="I772" s="66">
        <v>14506.64</v>
      </c>
      <c r="J772" s="46">
        <f t="shared" si="61"/>
        <v>97.74046624444145</v>
      </c>
      <c r="K772" s="46">
        <f t="shared" si="62"/>
        <v>70.80336752628165</v>
      </c>
    </row>
    <row r="773" spans="1:11" s="24" customFormat="1" ht="10.5">
      <c r="A773" s="37"/>
      <c r="B773" s="35" t="s">
        <v>176</v>
      </c>
      <c r="C773" s="35"/>
      <c r="D773" s="68" t="s">
        <v>189</v>
      </c>
      <c r="E773" s="63">
        <f>E727+E710+E664+E650+E506+E480+E268+E262+E256+E221+E183+E114+E107+E72+E30+E5+E265+E610</f>
        <v>24141370.959999993</v>
      </c>
      <c r="F773" s="69">
        <v>91</v>
      </c>
      <c r="G773" s="63">
        <f>G727+G710+G664+G650+G506+G480+G268+G262+G256+G221+G183+G114+G107+G72+G30+G5+G265+G610</f>
        <v>36399475.84</v>
      </c>
      <c r="H773" s="63">
        <f>H727+H710+H664+H650+H506+H480+H268+H262+H256+H221+H183+H114+H107+H72+H30+H5+H265+H610</f>
        <v>26431061.43</v>
      </c>
      <c r="I773" s="63">
        <f>I727+I710+I664+I650+I506+I480+I268+I262+I256+I221+I183+I114+I107+I72+I30+I5+I265+I610</f>
        <v>24768945.13</v>
      </c>
      <c r="J773" s="64">
        <f t="shared" si="61"/>
        <v>93.71150377595713</v>
      </c>
      <c r="K773" s="64">
        <f t="shared" si="62"/>
        <v>102.5995796636398</v>
      </c>
    </row>
    <row r="774" spans="1:11" ht="22.5">
      <c r="A774" s="32"/>
      <c r="B774" s="59"/>
      <c r="C774" s="59"/>
      <c r="D774" s="13" t="s">
        <v>243</v>
      </c>
      <c r="E774" s="65">
        <f>E7+E32+E74+E116+E223+E269+E666+E712+E729</f>
        <v>5983529.799999999</v>
      </c>
      <c r="F774" s="65"/>
      <c r="G774" s="65">
        <f>G7+G32+G74+G116+G223+G269+G666+G712+G729</f>
        <v>18104031.22</v>
      </c>
      <c r="H774" s="65">
        <f>H7+H32+H74+H116+H223+H269+H666+H712+H729</f>
        <v>5123076.140000001</v>
      </c>
      <c r="I774" s="65">
        <f>I7+I32+I74+I116+I223+I269+I666+I712+I729</f>
        <v>3990608.75</v>
      </c>
      <c r="J774" s="42">
        <f t="shared" si="61"/>
        <v>77.8947772968293</v>
      </c>
      <c r="K774" s="42">
        <f t="shared" si="62"/>
        <v>66.6932209479428</v>
      </c>
    </row>
    <row r="775" spans="1:11" ht="11.25">
      <c r="A775" s="32"/>
      <c r="B775" s="59"/>
      <c r="C775" s="59"/>
      <c r="D775" s="13"/>
      <c r="E775" s="66"/>
      <c r="F775" s="46"/>
      <c r="G775" s="66"/>
      <c r="H775" s="66"/>
      <c r="I775" s="66"/>
      <c r="J775" s="51"/>
      <c r="K775" s="47"/>
    </row>
    <row r="776" spans="4:11" ht="11.25">
      <c r="D776" s="30" t="s">
        <v>12</v>
      </c>
      <c r="E776" s="28">
        <f>E773-E774</f>
        <v>18157841.159999996</v>
      </c>
      <c r="F776" s="28"/>
      <c r="G776" s="28">
        <f>G773-G774</f>
        <v>18295444.620000005</v>
      </c>
      <c r="H776" s="28">
        <f>H773-H774</f>
        <v>21307985.29</v>
      </c>
      <c r="I776" s="28">
        <f>I773-I774</f>
        <v>20778336.38</v>
      </c>
      <c r="J776" s="42">
        <f t="shared" si="61"/>
        <v>97.5143172721798</v>
      </c>
      <c r="K776" s="46">
        <f t="shared" si="62"/>
        <v>114.43175538826007</v>
      </c>
    </row>
    <row r="777" spans="4:11" ht="11.25">
      <c r="D777" s="49"/>
      <c r="E777" s="48"/>
      <c r="F777" s="82"/>
      <c r="G777" s="48"/>
      <c r="H777" s="48"/>
      <c r="I777" s="48"/>
      <c r="J777" s="42"/>
      <c r="K777" s="46"/>
    </row>
    <row r="778" spans="4:11" ht="22.5">
      <c r="D778" s="49" t="s">
        <v>295</v>
      </c>
      <c r="E778" s="50"/>
      <c r="F778" s="83"/>
      <c r="G778" s="50"/>
      <c r="H778" s="50"/>
      <c r="I778" s="50"/>
      <c r="J778" s="51"/>
      <c r="K778" s="47"/>
    </row>
    <row r="779" spans="4:11" ht="48.75" customHeight="1">
      <c r="D779" s="49"/>
      <c r="E779" s="50"/>
      <c r="F779" s="83"/>
      <c r="G779" s="50"/>
      <c r="H779" s="50"/>
      <c r="I779" s="50"/>
      <c r="J779" s="47"/>
      <c r="K779" s="46"/>
    </row>
    <row r="780" spans="4:11" ht="11.25">
      <c r="D780" s="49"/>
      <c r="E780" s="50"/>
      <c r="F780" s="83"/>
      <c r="G780" s="50"/>
      <c r="H780" s="50"/>
      <c r="I780" s="50"/>
      <c r="J780" s="47"/>
      <c r="K780" s="46"/>
    </row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</sheetData>
  <sheetProtection/>
  <mergeCells count="89">
    <mergeCell ref="B484:B501"/>
    <mergeCell ref="B473:B479"/>
    <mergeCell ref="B465:B472"/>
    <mergeCell ref="B481:B483"/>
    <mergeCell ref="A506:A609"/>
    <mergeCell ref="B509:B524"/>
    <mergeCell ref="B695:B697"/>
    <mergeCell ref="A610:A649"/>
    <mergeCell ref="B611:B649"/>
    <mergeCell ref="B548:B549"/>
    <mergeCell ref="B544:B545"/>
    <mergeCell ref="B546:B547"/>
    <mergeCell ref="A650:A663"/>
    <mergeCell ref="B525:B543"/>
    <mergeCell ref="B698:B702"/>
    <mergeCell ref="A664:A709"/>
    <mergeCell ref="B683:B685"/>
    <mergeCell ref="B678:B682"/>
    <mergeCell ref="B686:B692"/>
    <mergeCell ref="B668:B677"/>
    <mergeCell ref="B703:B709"/>
    <mergeCell ref="A480:A505"/>
    <mergeCell ref="B659:B661"/>
    <mergeCell ref="B662:B663"/>
    <mergeCell ref="B651:B658"/>
    <mergeCell ref="B502:B505"/>
    <mergeCell ref="B552:B574"/>
    <mergeCell ref="B575:B586"/>
    <mergeCell ref="B507:B508"/>
    <mergeCell ref="B587:B604"/>
    <mergeCell ref="B605:B609"/>
    <mergeCell ref="B190:B199"/>
    <mergeCell ref="A114:A182"/>
    <mergeCell ref="A727:A772"/>
    <mergeCell ref="B760:B772"/>
    <mergeCell ref="B754:B759"/>
    <mergeCell ref="B722:B723"/>
    <mergeCell ref="B724:B725"/>
    <mergeCell ref="B730:B753"/>
    <mergeCell ref="A710:A726"/>
    <mergeCell ref="B713:B719"/>
    <mergeCell ref="A256:A261"/>
    <mergeCell ref="B271:B304"/>
    <mergeCell ref="A183:A220"/>
    <mergeCell ref="B76:B84"/>
    <mergeCell ref="B85:B87"/>
    <mergeCell ref="B211:B220"/>
    <mergeCell ref="B135:B163"/>
    <mergeCell ref="B111:B113"/>
    <mergeCell ref="B173:B182"/>
    <mergeCell ref="B184:B189"/>
    <mergeCell ref="A268:A479"/>
    <mergeCell ref="B305:B312"/>
    <mergeCell ref="B386:B393"/>
    <mergeCell ref="B313:B344"/>
    <mergeCell ref="B418:B424"/>
    <mergeCell ref="B345:B346"/>
    <mergeCell ref="B425:B432"/>
    <mergeCell ref="B461:B464"/>
    <mergeCell ref="A107:A113"/>
    <mergeCell ref="B88:B106"/>
    <mergeCell ref="B108:B110"/>
    <mergeCell ref="A265:A267"/>
    <mergeCell ref="A262:A264"/>
    <mergeCell ref="B257:B261"/>
    <mergeCell ref="B263:B264"/>
    <mergeCell ref="B266:B267"/>
    <mergeCell ref="A221:A255"/>
    <mergeCell ref="B247:B252"/>
    <mergeCell ref="B126:B134"/>
    <mergeCell ref="B164:B172"/>
    <mergeCell ref="A5:A29"/>
    <mergeCell ref="B22:B29"/>
    <mergeCell ref="B20:B21"/>
    <mergeCell ref="A30:A71"/>
    <mergeCell ref="B34:B38"/>
    <mergeCell ref="B39:B50"/>
    <mergeCell ref="B51:B71"/>
    <mergeCell ref="A72:A106"/>
    <mergeCell ref="B200:B210"/>
    <mergeCell ref="B433:B460"/>
    <mergeCell ref="B9:B19"/>
    <mergeCell ref="B117:B125"/>
    <mergeCell ref="B253:B255"/>
    <mergeCell ref="B225:B226"/>
    <mergeCell ref="B229:B246"/>
    <mergeCell ref="B227:B228"/>
    <mergeCell ref="B394:B417"/>
    <mergeCell ref="B347:B385"/>
  </mergeCells>
  <printOptions/>
  <pageMargins left="0.3" right="0.35" top="0.984251968503937" bottom="0.5905511811023623" header="0.5118110236220472" footer="0.7086614173228347"/>
  <pageSetup horizontalDpi="600" verticalDpi="600" orientation="portrait" paperSize="9" r:id="rId3"/>
  <headerFooter alignWithMargins="0">
    <oddHeader>&amp;CZał. Nr 1 do sprawozdania opisowego  z wykonania budżetu gminy  Jeziorany  za rok 2010
WYKONANIE  WYDATKÓW  BUDŻETU GMINY  JEZIORANY na 31.12.2010 r.</oddHeader>
    <oddFooter>&amp;Cstrona&amp;P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urzad</cp:lastModifiedBy>
  <cp:lastPrinted>2011-05-30T09:46:48Z</cp:lastPrinted>
  <dcterms:created xsi:type="dcterms:W3CDTF">2008-03-18T08:20:37Z</dcterms:created>
  <dcterms:modified xsi:type="dcterms:W3CDTF">2011-05-30T09:46:51Z</dcterms:modified>
  <cp:category/>
  <cp:version/>
  <cp:contentType/>
  <cp:contentStatus/>
</cp:coreProperties>
</file>