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>
    <definedName name="_xlnm.Print_Area" localSheetId="0">'Arkusz1'!$A$3:$K$738</definedName>
  </definedNames>
  <calcPr fullCalcOnLoad="1"/>
</workbook>
</file>

<file path=xl/comments1.xml><?xml version="1.0" encoding="utf-8"?>
<comments xmlns="http://schemas.openxmlformats.org/spreadsheetml/2006/main">
  <authors>
    <author>maria compa</author>
  </authors>
  <commentList>
    <comment ref="K398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  <comment ref="J517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<sst xmlns="http://schemas.openxmlformats.org/spreadsheetml/2006/main" count="800" uniqueCount="292">
  <si>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</si>
  <si>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</si>
  <si>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</si>
  <si>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</si>
  <si>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</si>
  <si>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</si>
  <si>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</si>
  <si>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</si>
  <si>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</si>
  <si>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</si>
  <si>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</si>
  <si>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</si>
  <si>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</si>
  <si>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</si>
  <si>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</si>
  <si>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</si>
  <si>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</si>
  <si>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</si>
  <si>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</si>
  <si>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</si>
  <si>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</si>
  <si>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Wydatki inwestycyjne jednostek budżetowych</t>
  </si>
  <si>
    <t>Wydatki na zakupy inwestycyjne jednostek budżetowych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</si>
  <si>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</si>
  <si>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</si>
  <si>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</si>
  <si>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</si>
  <si>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</si>
  <si>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</si>
  <si>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</si>
  <si>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</si>
  <si>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</si>
  <si>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</si>
  <si>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</si>
  <si>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</si>
  <si>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</si>
  <si>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</si>
  <si>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</si>
  <si>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</si>
  <si>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Składki na ubezp. społeczne</t>
  </si>
  <si>
    <t>Zakup materiałów i wyposaż.</t>
  </si>
  <si>
    <t>60016</t>
  </si>
  <si>
    <t>3020</t>
  </si>
  <si>
    <t>4010</t>
  </si>
  <si>
    <t>Wynagr. osobowe pracowników</t>
  </si>
  <si>
    <t>4040</t>
  </si>
  <si>
    <t>Składki na FP</t>
  </si>
  <si>
    <t>Zakup Usług Pozostałych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</si>
  <si>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</si>
  <si>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</si>
  <si>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</si>
  <si>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</si>
  <si>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</si>
  <si>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70001</t>
  </si>
  <si>
    <t>Zakłady gospodarki mieszkaniowej</t>
  </si>
  <si>
    <t>70004</t>
  </si>
  <si>
    <t>Różne jednostki obsługi gospodarki mieszkaniowej  i komunalnej</t>
  </si>
  <si>
    <t>Gospodarowanie   gruntami i nieruchomościami</t>
  </si>
  <si>
    <t>4430</t>
  </si>
  <si>
    <t>Pozostałe odsetki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</si>
  <si>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</si>
  <si>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</si>
  <si>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</si>
  <si>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</si>
  <si>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</si>
  <si>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</si>
  <si>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</si>
  <si>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</si>
  <si>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</si>
  <si>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</si>
  <si>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</si>
  <si>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</si>
  <si>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</si>
  <si>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</si>
  <si>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</si>
  <si>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</si>
  <si>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Wynagrodzenie osobowe pracowników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</si>
  <si>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</si>
  <si>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</si>
  <si>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</si>
  <si>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</si>
  <si>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</si>
  <si>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</si>
  <si>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</si>
  <si>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</si>
  <si>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</si>
  <si>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</si>
  <si>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</si>
  <si>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</si>
  <si>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</si>
  <si>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</si>
  <si>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Urzędy Nacz. Org. Władzy Państwowej</t>
  </si>
  <si>
    <t>754</t>
  </si>
  <si>
    <t>Ochotnicze Straże Pożarne</t>
  </si>
  <si>
    <t>Zakup pozostałych usług</t>
  </si>
  <si>
    <t>756</t>
  </si>
  <si>
    <t>DOCHODY OD OSÓB PRAWNYCH, FIZYCZNYCH I OD INNYCH JEDNOSTEK NIEPOSIADAJĄCYCH OSOBOWOŚCI PRAWNEJ</t>
  </si>
  <si>
    <t>Pobór podatków,opłat i nieopodatkowanych należności budżetowych</t>
  </si>
  <si>
    <t>Wynagrodzenie  agencyjno-prowizyjne / inkaso sołtysów/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</si>
  <si>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</si>
  <si>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</si>
  <si>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</si>
  <si>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</si>
  <si>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</si>
  <si>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</si>
  <si>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</si>
  <si>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</si>
  <si>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Nagrody i wydatki osobowe nie zaliczone do wynagrodzeń</t>
  </si>
  <si>
    <t>Świadczenia społeczne</t>
  </si>
  <si>
    <t>Inne formy pomocy dla uczniów</t>
  </si>
  <si>
    <t>Dodatkowe wynagrodzenia robocze</t>
  </si>
  <si>
    <t>Składki na ubezpieczenie społeczne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</si>
  <si>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</si>
  <si>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</si>
  <si>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</si>
  <si>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</si>
  <si>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</si>
  <si>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Dotacje podmiotowe z budżetu dla niepublicznej jednostki systemu oświaty</t>
  </si>
  <si>
    <t>Przedszkola</t>
  </si>
  <si>
    <t>Gimnazjum</t>
  </si>
  <si>
    <t>Dowożenie uczniów</t>
  </si>
  <si>
    <t>Zespoły ekonomiczno-administracyjne szkół</t>
  </si>
  <si>
    <t>Licea Ogólnokształcące</t>
  </si>
  <si>
    <t>Licea Profilowane</t>
  </si>
  <si>
    <t>Szkoły zawodowe</t>
  </si>
  <si>
    <t>Zakup usług</t>
  </si>
  <si>
    <t>851</t>
  </si>
  <si>
    <t>OCHRONA ZDROWIA</t>
  </si>
  <si>
    <t>Przeciwdziałanie alkoholizmowi</t>
  </si>
  <si>
    <t>Wydatki osob. nie zaliczane do wynagrodzeń</t>
  </si>
  <si>
    <t>Dodatkowe wynagrodzenia roczne</t>
  </si>
  <si>
    <t>Zakup materiałów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</si>
  <si>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</si>
  <si>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</si>
  <si>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</si>
  <si>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</si>
  <si>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</si>
  <si>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</si>
  <si>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Zakup usług od j.s.t /odpł. za skierowanie osoby/</t>
  </si>
  <si>
    <t>Ośrodki wsparcia</t>
  </si>
  <si>
    <t>Wynagrodzenia osobowe</t>
  </si>
  <si>
    <t>Składki ZUS</t>
  </si>
  <si>
    <t xml:space="preserve"> Zakup energii</t>
  </si>
  <si>
    <t>Odpis z ZFŚŚ</t>
  </si>
  <si>
    <t>Świadczenia rodzinne oraz składki na ubezpieczenia emeryt. i rent. z  ubezpieczenia społecznego</t>
  </si>
  <si>
    <t>Składki na ubezpieczenia zdrowotne</t>
  </si>
  <si>
    <t>Składki na ubezp.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</si>
  <si>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</si>
  <si>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</si>
  <si>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</si>
  <si>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</si>
  <si>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</si>
  <si>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</si>
  <si>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</si>
  <si>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</si>
  <si>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</si>
  <si>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</si>
  <si>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</si>
  <si>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</si>
  <si>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ściekowa i ochrona wód</t>
  </si>
  <si>
    <t>Gospodarka odpadami</t>
  </si>
  <si>
    <t>Utrzymanie zieleni w miastach</t>
  </si>
  <si>
    <t>Oświetlenie ulic, placów i dróg</t>
  </si>
  <si>
    <t>921</t>
  </si>
  <si>
    <t>Domy i ośrodki kultury, świetlice i kluby</t>
  </si>
  <si>
    <t>Wydatki inwestycyjne jednostek i zakładów budżetowych-śrdoki gminy</t>
  </si>
  <si>
    <t>Biblioteki</t>
  </si>
  <si>
    <t>926</t>
  </si>
  <si>
    <t>KULTURA FIZYCZNA I SPORT</t>
  </si>
  <si>
    <t>RAZEM</t>
  </si>
  <si>
    <t>Opłaty z tytułu zakupu usług telekomunikacyjnych telefonii komórkowej</t>
  </si>
  <si>
    <t>Opłaty z tytułu zakupu usług telekomunikacyjnych telefonii stacjonarnej</t>
  </si>
  <si>
    <t>Szkolenia pracowników</t>
  </si>
  <si>
    <t>Składki na ubezpieczenia społeczne</t>
  </si>
  <si>
    <t>Zakupmateriałów i wyposażenia</t>
  </si>
  <si>
    <t>Opłata z z tytułu zakupu usług telekomunikacyjnych telefonii stacjonarnej</t>
  </si>
  <si>
    <t>Szkolenia pracowników niebędących członkami korpusu służby cywilnej</t>
  </si>
  <si>
    <t>Zwalczanie narkomanii</t>
  </si>
  <si>
    <t>Opłaty czynszowe za pomieszczenia biurowe</t>
  </si>
  <si>
    <t xml:space="preserve">OGÓŁEM WYDATKI GMINY </t>
  </si>
  <si>
    <t>Wpłaty jednostek na fundusz celowy</t>
  </si>
  <si>
    <t>Zakup usług obejmujących wykonanie ekspertyz, analiz i opinii</t>
  </si>
  <si>
    <t>Dotacja celowa z budżetu na finansowanie lub dofinansowanie zadań zleconych do realizacji pozostałym jednostkom nie zaliczanym do sektora finansów publicznych</t>
  </si>
  <si>
    <t>Rozdz.</t>
  </si>
  <si>
    <t>Składki na ubezpieczenia  społeczne</t>
  </si>
  <si>
    <t>POZOSTAŁE ZADANIA W ZAKRESIE POLITYKI SPOŁECZNEJ</t>
  </si>
  <si>
    <t>świadczenia społeczne</t>
  </si>
  <si>
    <t>Składki na ubezoieczenia społeczne</t>
  </si>
  <si>
    <t>Wydatki osobowe niezaliczone do wynagrodzeń</t>
  </si>
  <si>
    <t>Opłaty na rzecz budzetu państwa</t>
  </si>
  <si>
    <t>Oczyszczanie mias i wsi</t>
  </si>
  <si>
    <t>Kotłownia ekologiczna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</si>
  <si>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</si>
  <si>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</si>
  <si>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</si>
  <si>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Dotacje celowe z budżetu na finansowanie lub dofinansowanie prac remontowych i konserwatorskich obiektów zabytkowych przekazane jednostkom niezaliczoanym do sektora finansów publicznych</t>
  </si>
  <si>
    <t>Zadania w zakresie kultury fizycznej i sportu</t>
  </si>
  <si>
    <t>Odpisy na zakładowy fundusz świadczeń socjalnych</t>
  </si>
  <si>
    <t xml:space="preserve">wydatki majątkowe </t>
  </si>
  <si>
    <t>wydatki majatkowe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</si>
  <si>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</si>
  <si>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</si>
  <si>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</si>
  <si>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</si>
  <si>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</si>
  <si>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</si>
  <si>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>Dokształcanie i doskonalenie nauczycieli</t>
  </si>
  <si>
    <t>Dodatkowe wynagro-dzenie roczne</t>
  </si>
  <si>
    <t>Wydatki inwesty-cyjne jednostek budżetowych</t>
  </si>
  <si>
    <t>Dodatkowe wynagro-dzenie  roczne</t>
  </si>
  <si>
    <t>Wydatki osobowe nie zaliczone do wynagrodz</t>
  </si>
  <si>
    <t>Wynagrodzenie oso-bowe pracowników</t>
  </si>
  <si>
    <t>Wpłaty na Państwo-wy Fundusz Rehabil. Osób Niepełnospr.</t>
  </si>
  <si>
    <t>Wydatki na zakup i ob.-jęcie akcji, wniesienie wkładów do spółek pra-wa handlowego oraz na uzupełnienie funduszy statutowych i innych instytucji finansowych</t>
  </si>
  <si>
    <t>Wpłaty gmin na rzecz Izb rol.  w wysokości 2 %  uzyskanych  wpływ ów z podatku rolnego</t>
  </si>
  <si>
    <t>Zakup materiałów i wyposażnia</t>
  </si>
  <si>
    <t>Nagrody i wydatki osob. nie zaliczone do wynagr</t>
  </si>
  <si>
    <t>Koszty postępowania sądowego i prokuratorskiego</t>
  </si>
  <si>
    <t>Opłaty z tytułu zakupu usług telekomunikacyj-nych telefonii komórko</t>
  </si>
  <si>
    <t>Opłaty z tytułu zakupu usług telekomunikacy-jnych telefonii stacjonar</t>
  </si>
  <si>
    <t xml:space="preserve">Składki na ubezpieczenie społeczne </t>
  </si>
  <si>
    <t>Dokształcanie zawo-dowe nauczycieli</t>
  </si>
  <si>
    <t>Wydatki osobowe nieza-liczone do wynagrodzeń</t>
  </si>
  <si>
    <t xml:space="preserve">w tym   wydatki majątkowe </t>
  </si>
  <si>
    <t>Wydatki inwes-tycyjne jednostek budżetowych Gmina, budżet państwa</t>
  </si>
  <si>
    <t>Drogi pbliczne i wojewódzkie</t>
  </si>
  <si>
    <t>Obiekty sportowe</t>
  </si>
  <si>
    <t>Wydatki  inwestycje jednostek budżetowych</t>
  </si>
  <si>
    <t>Oplaty na rzecz budżetów jednostek samorządu terytorialnego</t>
  </si>
  <si>
    <t>Stołówki skzolne</t>
  </si>
  <si>
    <t>Wynagrodzenia bezo-sobowe pracowników</t>
  </si>
  <si>
    <t>Opłaty z tytułu zakupu usług telekomunikacyj-nych telefonii stacjonar-nej</t>
  </si>
  <si>
    <t>Opłaty za administro-wanie i czynsze za budynki, lokale i pomieszczenia garażowe</t>
  </si>
  <si>
    <t>Wplaty na Państwowy Fundusz Rehabilitacji Osób Niepełnosprawnych</t>
  </si>
  <si>
    <t>Zakup leków, wyrobów medycznych i produktów biobójczych</t>
  </si>
  <si>
    <t>Zasiłki stałe</t>
  </si>
  <si>
    <t>Spis powszechny i inne</t>
  </si>
  <si>
    <t>Wybory do rad gmin, rad powiatów i sejmików województw, wybory wójtów, burmistrzów, prezydentów miast oraz referenda gminne, powiatowe i wojewódzkie</t>
  </si>
  <si>
    <t>Zakup usług przez jst od innych jst</t>
  </si>
  <si>
    <t>Składki na ubezpieczenie zdrowotne</t>
  </si>
  <si>
    <t>Zakup usług dostępu do sieci Internet</t>
  </si>
  <si>
    <t>Kary i odszkodowania wypłacane na rzecz osób fizycznych</t>
  </si>
  <si>
    <t>%     Wskaź nik   realizacji     8:7</t>
  </si>
  <si>
    <t>Opłaty na rzecz budżetów jed nostek samorządu terytorialnego</t>
  </si>
  <si>
    <t xml:space="preserve">Wydatki inwestycyjne jednostek budżetowych   </t>
  </si>
  <si>
    <t>Opłaty na rzecz budżetów jednos tek samorządu terytorialnego</t>
  </si>
  <si>
    <t>Nagrody o charakterze szczególn ym niezaliczone do wynagrodzeń</t>
  </si>
  <si>
    <t>Zakup pomocy naukowych, dydaktycznych i książek</t>
  </si>
  <si>
    <t>Odsetki od nieterminowych wpłat podatku od towarów i usług VAT</t>
  </si>
  <si>
    <t>Podróże służbow krajowe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</si>
  <si>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</si>
  <si>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</si>
  <si>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</si>
  <si>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</si>
  <si>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obejmujacych tłumaczenia</t>
  </si>
  <si>
    <t>Komendy wojewódzkie policji</t>
  </si>
  <si>
    <t>Pozostałe wydatki obronne</t>
  </si>
  <si>
    <t>OBRONA NARODOWA</t>
  </si>
  <si>
    <t>Wybory do Sejmu i Senatu</t>
  </si>
  <si>
    <t>wynagrodzenia i pochodne</t>
  </si>
  <si>
    <t>Wpłaty gmin i powiatów na rzecz innych jed. sam. teryt. oraz związków gmin lub związków powiatów na dofinanso-wanie zadań bieżących</t>
  </si>
  <si>
    <t>Zakup usług obejmujących tłumaczenia</t>
  </si>
  <si>
    <t>Zakup pomocy nauko wych,dydaktycznych i książek</t>
  </si>
  <si>
    <t>Zakup pomocy naukowych,dydaktycz nych i książek</t>
  </si>
  <si>
    <t>Dotacja celowa z budżetu na finansowanie lub dofinans.zadań zleconych do realizacji stowarzyszeniom</t>
  </si>
  <si>
    <t>Dotacje celowe z budzetu na finansowanie lub dofinansowanie kosztów realizacji inwestycji i zakupów inwestycyjnych innych jednosteksektora finansów publicznych</t>
  </si>
  <si>
    <t>Zarządzanie kryzysowe</t>
  </si>
  <si>
    <t>Koszty postępowania sądo wego i prokuratorskiego</t>
  </si>
  <si>
    <t>Wydatki na zakupy inwes tycyjne jednostek budżeto wych</t>
  </si>
  <si>
    <t>BEZPIECZEŃSTWO PU BLICZNE I OCHRONA PRZECIWPOŻAROWA</t>
  </si>
  <si>
    <t xml:space="preserve">w tym inwestycje </t>
  </si>
  <si>
    <t>w tym inwestrycje</t>
  </si>
  <si>
    <t>KULTURA I OCHRO NA DZIEDZICTWA NARODOWEGO</t>
  </si>
  <si>
    <t xml:space="preserve">róznice  wynagrodzeń </t>
  </si>
  <si>
    <t xml:space="preserve">różnice </t>
  </si>
  <si>
    <t xml:space="preserve">pozostałe majatkowe </t>
  </si>
  <si>
    <t>razem majatkowe</t>
  </si>
  <si>
    <t>Wykonanie na 2011r.</t>
  </si>
  <si>
    <t>Plan z Uchwały Rady 2012r.</t>
  </si>
  <si>
    <t>Wykonanie 2012r.</t>
  </si>
  <si>
    <t>% Wskaźnik wyk  2012: 2011 8:4</t>
  </si>
  <si>
    <t>Struktura % wyk 2012</t>
  </si>
  <si>
    <t>Wynagrodzenia agencyjno - prowizyjne</t>
  </si>
  <si>
    <t>Dotacja podmiotowa z budżetu dla publicznej jednostki systemu oświaty prowadzonej przez osobę prawną inną niż jednostka jamorządu terytorialnego lub przez osobę fizyczną</t>
  </si>
  <si>
    <t>Inne formy wychowania przedszkolnego</t>
  </si>
  <si>
    <t>Rodziny zastępcze</t>
  </si>
  <si>
    <t>Zakup materiałów i wyposażnenia</t>
  </si>
  <si>
    <t>Wspieranie rodziny</t>
  </si>
  <si>
    <t>Wpływy z wpłat gmin i powiatów na rzecz innych jednostek samorządu terytorialnego oraz związków gmin lub związków powiatów na dofinansowanie zadań bieżących</t>
  </si>
  <si>
    <t>Placówki opiekuńczo - wychowawcze</t>
  </si>
  <si>
    <t>Dotacje celowe z budżetu jednostki samorządu terytorialnego, udzielone w trybie art. 221 ustwy, n finansowanie lub dofinansowanie zadań zleconych do realizacji organizacjom prowadzacym działalność pozytku publicznego</t>
  </si>
  <si>
    <t>Dotacje celowe przekazane dla powiatu na inwestycje i zakupy inwestycyjne realizowane na podstawie porozumień (umów) między jst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</si>
</sst>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8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1" fontId="3" fillId="0" borderId="10" xfId="54" applyNumberFormat="1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1" fontId="4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4"/>
  <sheetViews>
    <sheetView tabSelected="1" view="pageBreakPreview" zoomScaleSheetLayoutView="100" zoomScalePageLayoutView="0" workbookViewId="0" topLeftCell="A705">
      <selection activeCell="B709" sqref="B709:K717"/>
    </sheetView>
  </sheetViews>
  <sheetFormatPr defaultColWidth="9.140625" defaultRowHeight="12.75"/>
  <cols>
    <col min="1" max="1" width="3.7109375" style="1" customWidth="1"/>
    <col min="2" max="2" width="6.8515625" style="31" customWidth="1"/>
    <col min="3" max="3" width="4.140625" style="31" customWidth="1"/>
    <col min="4" max="4" width="18.421875" style="30" customWidth="1"/>
    <col min="5" max="5" width="11.140625" style="26" customWidth="1"/>
    <col min="6" max="6" width="4.57421875" style="26" customWidth="1"/>
    <col min="7" max="7" width="11.28125" style="27" customWidth="1"/>
    <col min="8" max="8" width="10.7109375" style="29" customWidth="1"/>
    <col min="9" max="9" width="10.8515625" style="28" customWidth="1"/>
    <col min="10" max="10" width="4.57421875" style="29" customWidth="1"/>
    <col min="11" max="11" width="4.8515625" style="29" customWidth="1"/>
    <col min="12" max="12" width="4.7109375" style="12" customWidth="1"/>
    <col min="13" max="16384" width="9.140625" style="7" customWidth="1"/>
  </cols>
  <sheetData>
    <row r="1" spans="1:11" ht="0.75" customHeight="1">
      <c r="A1" s="36"/>
      <c r="B1" s="39" t="s">
        <v>0</v>
      </c>
      <c r="C1" s="21"/>
      <c r="D1" s="2"/>
      <c r="E1" s="3"/>
      <c r="F1" s="3"/>
      <c r="G1" s="4"/>
      <c r="H1" s="5"/>
      <c r="I1" s="5"/>
      <c r="J1" s="6"/>
      <c r="K1" s="6"/>
    </row>
    <row r="2" spans="1:11" ht="0.75" customHeight="1">
      <c r="A2" s="36"/>
      <c r="B2" s="39"/>
      <c r="C2" s="21"/>
      <c r="D2" s="2"/>
      <c r="E2" s="3"/>
      <c r="F2" s="3"/>
      <c r="G2" s="4"/>
      <c r="H2" s="5"/>
      <c r="I2" s="5"/>
      <c r="J2" s="6"/>
      <c r="K2" s="6"/>
    </row>
    <row r="3" spans="1:12" ht="82.5" customHeight="1">
      <c r="A3" s="36" t="s">
        <v>1</v>
      </c>
      <c r="B3" s="39" t="s">
        <v>183</v>
      </c>
      <c r="C3" s="21" t="s">
        <v>2</v>
      </c>
      <c r="D3" s="2" t="s">
        <v>3</v>
      </c>
      <c r="E3" s="3" t="s">
        <v>277</v>
      </c>
      <c r="F3" s="3" t="s">
        <v>4</v>
      </c>
      <c r="G3" s="4" t="s">
        <v>278</v>
      </c>
      <c r="H3" s="5" t="s">
        <v>5</v>
      </c>
      <c r="I3" s="5" t="s">
        <v>279</v>
      </c>
      <c r="J3" s="56" t="s">
        <v>242</v>
      </c>
      <c r="K3" s="56" t="s">
        <v>280</v>
      </c>
      <c r="L3" s="55" t="s">
        <v>281</v>
      </c>
    </row>
    <row r="4" spans="1:12" ht="11.25">
      <c r="A4" s="58"/>
      <c r="B4" s="11">
        <v>1</v>
      </c>
      <c r="C4" s="59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100">
        <v>10</v>
      </c>
      <c r="L4" s="53">
        <v>11</v>
      </c>
    </row>
    <row r="5" spans="1:12" ht="22.5" customHeight="1">
      <c r="A5" s="114" t="s">
        <v>6</v>
      </c>
      <c r="B5" s="37"/>
      <c r="C5" s="35"/>
      <c r="D5" s="2" t="s">
        <v>7</v>
      </c>
      <c r="E5" s="60">
        <f>E9+E23+E25</f>
        <v>548310.4</v>
      </c>
      <c r="F5" s="66">
        <v>99</v>
      </c>
      <c r="G5" s="60">
        <f>G9+G23+G25</f>
        <v>343900</v>
      </c>
      <c r="H5" s="60">
        <f>H9+H23+H25</f>
        <v>526801.98</v>
      </c>
      <c r="I5" s="60">
        <f>I9+I23+I25</f>
        <v>501899.22</v>
      </c>
      <c r="J5" s="67">
        <f aca="true" t="shared" si="0" ref="J5:J12">(I5/H5)*100</f>
        <v>95.2728423685879</v>
      </c>
      <c r="K5" s="3">
        <f aca="true" t="shared" si="1" ref="K5:K13">(I5/E5)*100</f>
        <v>91.53560100264374</v>
      </c>
      <c r="L5" s="104">
        <f>I5/$I$709*100</f>
        <v>1.8512400645084137</v>
      </c>
    </row>
    <row r="6" spans="1:12" ht="10.5" customHeight="1">
      <c r="A6" s="108"/>
      <c r="B6" s="36"/>
      <c r="C6" s="25"/>
      <c r="D6" s="85" t="s">
        <v>8</v>
      </c>
      <c r="E6" s="77">
        <f>E5-E7</f>
        <v>533182.7000000001</v>
      </c>
      <c r="F6" s="47">
        <v>99</v>
      </c>
      <c r="G6" s="77">
        <f>G5-G7</f>
        <v>46900</v>
      </c>
      <c r="H6" s="77">
        <f>H5-H7</f>
        <v>495806.98</v>
      </c>
      <c r="I6" s="77">
        <f>I5-I7</f>
        <v>490324.82999999996</v>
      </c>
      <c r="J6" s="84">
        <f t="shared" si="0"/>
        <v>98.89429753489956</v>
      </c>
      <c r="K6" s="92">
        <f t="shared" si="1"/>
        <v>91.96187910823062</v>
      </c>
      <c r="L6" s="105">
        <f>I6/$I$709*100</f>
        <v>1.8085482777185369</v>
      </c>
    </row>
    <row r="7" spans="1:12" ht="9.75" customHeight="1">
      <c r="A7" s="108"/>
      <c r="B7" s="36"/>
      <c r="C7" s="25"/>
      <c r="D7" s="83" t="s">
        <v>198</v>
      </c>
      <c r="E7" s="77">
        <f>E20+E21+E34+E35+E22</f>
        <v>15127.7</v>
      </c>
      <c r="F7" s="47">
        <v>97</v>
      </c>
      <c r="G7" s="77">
        <f>G20+G21+G34+G35+G22</f>
        <v>297000</v>
      </c>
      <c r="H7" s="77">
        <f>H20+H21+H34+H35+H22</f>
        <v>30995</v>
      </c>
      <c r="I7" s="77">
        <f>I20+I21+I34+I35+I22</f>
        <v>11574.39</v>
      </c>
      <c r="J7" s="84">
        <f t="shared" si="0"/>
        <v>37.342764962090655</v>
      </c>
      <c r="K7" s="92">
        <f t="shared" si="1"/>
        <v>76.51123435816416</v>
      </c>
      <c r="L7" s="105"/>
    </row>
    <row r="8" spans="1:12" ht="11.25" customHeight="1">
      <c r="A8" s="108"/>
      <c r="B8" s="36"/>
      <c r="C8" s="25"/>
      <c r="D8" s="83" t="s">
        <v>202</v>
      </c>
      <c r="E8" s="77">
        <f>E20+E21+E22+E34+E35</f>
        <v>15127.7</v>
      </c>
      <c r="F8" s="47">
        <v>97</v>
      </c>
      <c r="G8" s="77">
        <f>G20+G21+G22+G34+G35</f>
        <v>297000</v>
      </c>
      <c r="H8" s="77">
        <f>H20+H21+H22+H34+H35</f>
        <v>30995</v>
      </c>
      <c r="I8" s="77">
        <f>I20+I21+I22+I34+I35</f>
        <v>11574.39</v>
      </c>
      <c r="J8" s="84">
        <f t="shared" si="0"/>
        <v>37.342764962090655</v>
      </c>
      <c r="K8" s="92">
        <f t="shared" si="1"/>
        <v>76.51123435816416</v>
      </c>
      <c r="L8" s="105"/>
    </row>
    <row r="9" spans="1:12" ht="32.25" customHeight="1">
      <c r="A9" s="108"/>
      <c r="B9" s="126" t="s">
        <v>10</v>
      </c>
      <c r="C9" s="19"/>
      <c r="D9" s="2" t="s">
        <v>11</v>
      </c>
      <c r="E9" s="69">
        <f>E12+E13+E14+E15+E20+E21+E16+E19+E22+E17+E18</f>
        <v>11828.369999999999</v>
      </c>
      <c r="F9" s="72">
        <v>75</v>
      </c>
      <c r="G9" s="69">
        <f>G12+G13+G14+G15+G20+G21+G16+G19+G22+G17+G18</f>
        <v>313900</v>
      </c>
      <c r="H9" s="69">
        <f>H12+H13+H14+H15+H20+H21+H16+H19+H22+H17+H18</f>
        <v>48886</v>
      </c>
      <c r="I9" s="69">
        <f>I12+I13+I14+I15+I20+I21+I16+I19+I22+I17+I18</f>
        <v>27554.239999999998</v>
      </c>
      <c r="J9" s="67">
        <f t="shared" si="0"/>
        <v>56.36427607085873</v>
      </c>
      <c r="K9" s="3">
        <f t="shared" si="1"/>
        <v>232.95044033962412</v>
      </c>
      <c r="L9" s="104"/>
    </row>
    <row r="10" spans="1:12" ht="11.25" customHeight="1">
      <c r="A10" s="108"/>
      <c r="B10" s="108"/>
      <c r="C10" s="25"/>
      <c r="D10" s="85" t="s">
        <v>12</v>
      </c>
      <c r="E10" s="77">
        <f>E12+E13+E14+E15+E16+E19+E17+E18</f>
        <v>8630.67</v>
      </c>
      <c r="F10" s="47">
        <v>69</v>
      </c>
      <c r="G10" s="77">
        <f>G12+G13+G14+G15+G16+G19+G17+G18</f>
        <v>16900</v>
      </c>
      <c r="H10" s="77">
        <f>H12+H13+H14+H15+H16+H19+H17+H18</f>
        <v>17891</v>
      </c>
      <c r="I10" s="77">
        <f>I12+I13+I14+I15+I16+I19+I17+I18</f>
        <v>15979.85</v>
      </c>
      <c r="J10" s="90">
        <f t="shared" si="0"/>
        <v>89.31781342574479</v>
      </c>
      <c r="K10" s="47">
        <f t="shared" si="1"/>
        <v>185.1519059354604</v>
      </c>
      <c r="L10" s="105"/>
    </row>
    <row r="11" spans="1:12" ht="11.25">
      <c r="A11" s="108"/>
      <c r="B11" s="108"/>
      <c r="C11" s="25"/>
      <c r="D11" s="85" t="s">
        <v>13</v>
      </c>
      <c r="E11" s="77">
        <f>E20+E21</f>
        <v>3197.7</v>
      </c>
      <c r="F11" s="47">
        <v>95</v>
      </c>
      <c r="G11" s="77">
        <f>G20+G21</f>
        <v>262000</v>
      </c>
      <c r="H11" s="77">
        <f>H20+H21</f>
        <v>7995</v>
      </c>
      <c r="I11" s="77">
        <f>I20+I21</f>
        <v>1895.4</v>
      </c>
      <c r="J11" s="90">
        <f t="shared" si="0"/>
        <v>23.707317073170735</v>
      </c>
      <c r="K11" s="47">
        <f t="shared" si="1"/>
        <v>59.27385308190263</v>
      </c>
      <c r="L11" s="105"/>
    </row>
    <row r="12" spans="1:12" ht="11.25" customHeight="1">
      <c r="A12" s="108"/>
      <c r="B12" s="108"/>
      <c r="C12" s="21">
        <v>4210</v>
      </c>
      <c r="D12" s="13" t="s">
        <v>14</v>
      </c>
      <c r="E12" s="62">
        <v>421.82</v>
      </c>
      <c r="F12" s="96">
        <v>77</v>
      </c>
      <c r="G12" s="62">
        <v>100</v>
      </c>
      <c r="H12" s="62">
        <v>110</v>
      </c>
      <c r="I12" s="62">
        <v>106.47</v>
      </c>
      <c r="J12" s="68">
        <f t="shared" si="0"/>
        <v>96.7909090909091</v>
      </c>
      <c r="K12" s="47"/>
      <c r="L12" s="105"/>
    </row>
    <row r="13" spans="1:12" ht="11.25">
      <c r="A13" s="108"/>
      <c r="B13" s="108"/>
      <c r="C13" s="21">
        <v>4260</v>
      </c>
      <c r="D13" s="13" t="s">
        <v>15</v>
      </c>
      <c r="E13" s="62">
        <v>2551.02</v>
      </c>
      <c r="F13" s="96">
        <v>46</v>
      </c>
      <c r="G13" s="62">
        <v>4000</v>
      </c>
      <c r="H13" s="62">
        <v>6000</v>
      </c>
      <c r="I13" s="62">
        <v>5424.73</v>
      </c>
      <c r="J13" s="70">
        <f aca="true" t="shared" si="2" ref="J13:J25">(I13/H13)*100</f>
        <v>90.41216666666666</v>
      </c>
      <c r="K13" s="47">
        <f t="shared" si="1"/>
        <v>212.649450023912</v>
      </c>
      <c r="L13" s="105"/>
    </row>
    <row r="14" spans="1:12" ht="12.75" customHeight="1">
      <c r="A14" s="108"/>
      <c r="B14" s="108"/>
      <c r="C14" s="21" t="s">
        <v>16</v>
      </c>
      <c r="D14" s="13" t="s">
        <v>17</v>
      </c>
      <c r="E14" s="62"/>
      <c r="F14" s="96"/>
      <c r="G14" s="62">
        <v>100</v>
      </c>
      <c r="H14" s="62">
        <v>90</v>
      </c>
      <c r="I14" s="62"/>
      <c r="J14" s="68">
        <f t="shared" si="2"/>
        <v>0</v>
      </c>
      <c r="K14" s="47"/>
      <c r="L14" s="105"/>
    </row>
    <row r="15" spans="1:12" ht="12" customHeight="1">
      <c r="A15" s="108"/>
      <c r="B15" s="108"/>
      <c r="C15" s="21" t="s">
        <v>18</v>
      </c>
      <c r="D15" s="13" t="s">
        <v>19</v>
      </c>
      <c r="E15" s="62">
        <v>45.83</v>
      </c>
      <c r="F15" s="96">
        <v>23</v>
      </c>
      <c r="G15" s="62">
        <v>6200</v>
      </c>
      <c r="H15" s="62">
        <v>200</v>
      </c>
      <c r="I15" s="62"/>
      <c r="J15" s="68">
        <f t="shared" si="2"/>
        <v>0</v>
      </c>
      <c r="K15" s="47"/>
      <c r="L15" s="105"/>
    </row>
    <row r="16" spans="1:12" ht="24" customHeight="1">
      <c r="A16" s="108"/>
      <c r="B16" s="108"/>
      <c r="C16" s="13">
        <v>4520</v>
      </c>
      <c r="D16" s="13" t="s">
        <v>243</v>
      </c>
      <c r="E16" s="71">
        <v>5612</v>
      </c>
      <c r="F16" s="96">
        <v>98</v>
      </c>
      <c r="G16" s="62">
        <v>6500</v>
      </c>
      <c r="H16" s="62">
        <v>6500</v>
      </c>
      <c r="I16" s="71">
        <v>5462</v>
      </c>
      <c r="J16" s="68">
        <f t="shared" si="2"/>
        <v>84.03076923076924</v>
      </c>
      <c r="K16" s="47"/>
      <c r="L16" s="105"/>
    </row>
    <row r="17" spans="1:12" ht="11.25">
      <c r="A17" s="108"/>
      <c r="B17" s="108"/>
      <c r="C17" s="13">
        <v>4580</v>
      </c>
      <c r="D17" s="13" t="s">
        <v>59</v>
      </c>
      <c r="E17" s="71"/>
      <c r="F17" s="96"/>
      <c r="G17" s="62"/>
      <c r="H17" s="62">
        <v>4</v>
      </c>
      <c r="I17" s="71"/>
      <c r="J17" s="68">
        <f t="shared" si="2"/>
        <v>0</v>
      </c>
      <c r="K17" s="47"/>
      <c r="L17" s="105"/>
    </row>
    <row r="18" spans="1:12" ht="24" customHeight="1">
      <c r="A18" s="108"/>
      <c r="B18" s="108"/>
      <c r="C18" s="13">
        <v>4590</v>
      </c>
      <c r="D18" s="21" t="s">
        <v>241</v>
      </c>
      <c r="E18" s="71"/>
      <c r="F18" s="96"/>
      <c r="G18" s="62"/>
      <c r="H18" s="62">
        <v>4865</v>
      </c>
      <c r="I18" s="71">
        <v>4864.65</v>
      </c>
      <c r="J18" s="68">
        <f t="shared" si="2"/>
        <v>99.99280575539568</v>
      </c>
      <c r="K18" s="47"/>
      <c r="L18" s="105"/>
    </row>
    <row r="19" spans="1:12" ht="33.75">
      <c r="A19" s="108"/>
      <c r="B19" s="108"/>
      <c r="C19" s="13">
        <v>4610</v>
      </c>
      <c r="D19" s="13" t="s">
        <v>217</v>
      </c>
      <c r="E19" s="71"/>
      <c r="F19" s="96"/>
      <c r="G19" s="62"/>
      <c r="H19" s="62">
        <v>122</v>
      </c>
      <c r="I19" s="71">
        <v>122</v>
      </c>
      <c r="J19" s="68">
        <f t="shared" si="2"/>
        <v>100</v>
      </c>
      <c r="K19" s="47"/>
      <c r="L19" s="105"/>
    </row>
    <row r="20" spans="1:12" ht="20.25" customHeight="1">
      <c r="A20" s="108"/>
      <c r="B20" s="108"/>
      <c r="C20" s="13">
        <v>6050</v>
      </c>
      <c r="D20" s="13" t="s">
        <v>21</v>
      </c>
      <c r="E20" s="62">
        <v>3197.7</v>
      </c>
      <c r="F20" s="96">
        <v>95</v>
      </c>
      <c r="G20" s="62">
        <v>262000</v>
      </c>
      <c r="H20" s="62"/>
      <c r="I20" s="62"/>
      <c r="J20" s="68"/>
      <c r="K20" s="47"/>
      <c r="L20" s="105"/>
    </row>
    <row r="21" spans="1:12" ht="24.75" customHeight="1">
      <c r="A21" s="108"/>
      <c r="B21" s="108"/>
      <c r="C21" s="13">
        <v>6059</v>
      </c>
      <c r="D21" s="13" t="s">
        <v>244</v>
      </c>
      <c r="E21" s="62"/>
      <c r="F21" s="96"/>
      <c r="G21" s="62"/>
      <c r="H21" s="62">
        <v>7995</v>
      </c>
      <c r="I21" s="62">
        <v>1895.4</v>
      </c>
      <c r="J21" s="68"/>
      <c r="K21" s="47"/>
      <c r="L21" s="105"/>
    </row>
    <row r="22" spans="1:12" ht="33.75" customHeight="1">
      <c r="A22" s="108"/>
      <c r="B22" s="110"/>
      <c r="C22" s="13">
        <v>6060</v>
      </c>
      <c r="D22" s="13" t="s">
        <v>22</v>
      </c>
      <c r="E22" s="62"/>
      <c r="F22" s="96"/>
      <c r="G22" s="62">
        <v>35000</v>
      </c>
      <c r="H22" s="62">
        <v>23000</v>
      </c>
      <c r="I22" s="62">
        <v>9678.99</v>
      </c>
      <c r="J22" s="68"/>
      <c r="K22" s="47"/>
      <c r="L22" s="105"/>
    </row>
    <row r="23" spans="1:12" ht="13.5" customHeight="1">
      <c r="A23" s="108"/>
      <c r="B23" s="128" t="s">
        <v>23</v>
      </c>
      <c r="C23" s="19"/>
      <c r="D23" s="2" t="s">
        <v>24</v>
      </c>
      <c r="E23" s="69">
        <f>E24</f>
        <v>23707</v>
      </c>
      <c r="F23" s="72">
        <v>89</v>
      </c>
      <c r="G23" s="69">
        <f>G24</f>
        <v>30000</v>
      </c>
      <c r="H23" s="69">
        <f>H24</f>
        <v>34000</v>
      </c>
      <c r="I23" s="69">
        <f>I24</f>
        <v>30429</v>
      </c>
      <c r="J23" s="67">
        <f t="shared" si="2"/>
        <v>89.49705882352941</v>
      </c>
      <c r="K23" s="66">
        <f aca="true" t="shared" si="3" ref="K23:K42">(I23/E23)*100</f>
        <v>128.3544944531151</v>
      </c>
      <c r="L23" s="104"/>
    </row>
    <row r="24" spans="1:12" ht="34.5" customHeight="1">
      <c r="A24" s="108"/>
      <c r="B24" s="118"/>
      <c r="C24" s="21" t="s">
        <v>25</v>
      </c>
      <c r="D24" s="13" t="s">
        <v>214</v>
      </c>
      <c r="E24" s="62">
        <v>23707</v>
      </c>
      <c r="F24" s="96">
        <v>89</v>
      </c>
      <c r="G24" s="62">
        <v>30000</v>
      </c>
      <c r="H24" s="62">
        <v>34000</v>
      </c>
      <c r="I24" s="62">
        <v>30429</v>
      </c>
      <c r="J24" s="68">
        <f t="shared" si="2"/>
        <v>89.49705882352941</v>
      </c>
      <c r="K24" s="46">
        <f t="shared" si="3"/>
        <v>128.3544944531151</v>
      </c>
      <c r="L24" s="105"/>
    </row>
    <row r="25" spans="1:12" ht="21">
      <c r="A25" s="108"/>
      <c r="B25" s="126" t="s">
        <v>26</v>
      </c>
      <c r="C25" s="19"/>
      <c r="D25" s="2" t="s">
        <v>27</v>
      </c>
      <c r="E25" s="60">
        <f>E27+E28+E29+E30+E31+E33+E26+E32+E34+E35</f>
        <v>512775.03</v>
      </c>
      <c r="F25" s="66">
        <v>100</v>
      </c>
      <c r="G25" s="60">
        <f>G27+G28+G29+G30+G31+G33+G26+G32+G34+G35</f>
        <v>0</v>
      </c>
      <c r="H25" s="60">
        <f>H27+H28+H29+H30+H31+H33+H26+H32+H34+H35</f>
        <v>443915.98</v>
      </c>
      <c r="I25" s="60">
        <f>I27+I28+I29+I30+I31+I33+I26+I32+I34+I35</f>
        <v>443915.98</v>
      </c>
      <c r="J25" s="70">
        <f t="shared" si="2"/>
        <v>100</v>
      </c>
      <c r="K25" s="66">
        <f t="shared" si="3"/>
        <v>86.5712942379429</v>
      </c>
      <c r="L25" s="104">
        <f>I25/$I$709*100</f>
        <v>1.6373706407663189</v>
      </c>
    </row>
    <row r="26" spans="1:12" ht="14.25" customHeight="1">
      <c r="A26" s="108"/>
      <c r="B26" s="127"/>
      <c r="C26" s="21" t="s">
        <v>43</v>
      </c>
      <c r="D26" s="13" t="s">
        <v>140</v>
      </c>
      <c r="E26" s="79">
        <v>4211.03</v>
      </c>
      <c r="F26" s="33"/>
      <c r="G26" s="79"/>
      <c r="H26" s="79">
        <v>5476.11</v>
      </c>
      <c r="I26" s="79">
        <v>5476.11</v>
      </c>
      <c r="J26" s="95"/>
      <c r="K26" s="33"/>
      <c r="L26" s="105"/>
    </row>
    <row r="27" spans="1:12" ht="33.75">
      <c r="A27" s="108"/>
      <c r="B27" s="108"/>
      <c r="C27" s="21" t="s">
        <v>28</v>
      </c>
      <c r="D27" s="13" t="s">
        <v>239</v>
      </c>
      <c r="E27" s="62">
        <v>940.7</v>
      </c>
      <c r="F27" s="96">
        <v>100</v>
      </c>
      <c r="G27" s="69"/>
      <c r="H27" s="62">
        <v>956.69</v>
      </c>
      <c r="I27" s="62">
        <v>956.69</v>
      </c>
      <c r="J27" s="70">
        <f aca="true" t="shared" si="4" ref="J27:J33">(I27/H27)*100</f>
        <v>100</v>
      </c>
      <c r="K27" s="46">
        <f t="shared" si="3"/>
        <v>101.69979802274902</v>
      </c>
      <c r="L27" s="105"/>
    </row>
    <row r="28" spans="1:12" ht="9.75" customHeight="1">
      <c r="A28" s="108"/>
      <c r="B28" s="108"/>
      <c r="C28" s="21" t="s">
        <v>29</v>
      </c>
      <c r="D28" s="13" t="s">
        <v>30</v>
      </c>
      <c r="E28" s="62">
        <v>46.68</v>
      </c>
      <c r="F28" s="96">
        <v>100</v>
      </c>
      <c r="G28" s="69"/>
      <c r="H28" s="62">
        <v>41.81</v>
      </c>
      <c r="I28" s="62">
        <v>41.81</v>
      </c>
      <c r="J28" s="70">
        <f t="shared" si="4"/>
        <v>100</v>
      </c>
      <c r="K28" s="46">
        <f t="shared" si="3"/>
        <v>89.56726649528707</v>
      </c>
      <c r="L28" s="105"/>
    </row>
    <row r="29" spans="1:12" ht="21" customHeight="1">
      <c r="A29" s="108"/>
      <c r="B29" s="108"/>
      <c r="C29" s="21" t="s">
        <v>31</v>
      </c>
      <c r="D29" s="13" t="s">
        <v>32</v>
      </c>
      <c r="E29" s="62">
        <v>1905.33</v>
      </c>
      <c r="F29" s="96">
        <v>100</v>
      </c>
      <c r="G29" s="69"/>
      <c r="H29" s="62"/>
      <c r="I29" s="62"/>
      <c r="J29" s="70"/>
      <c r="K29" s="46"/>
      <c r="L29" s="105"/>
    </row>
    <row r="30" spans="1:12" ht="20.25" customHeight="1">
      <c r="A30" s="108"/>
      <c r="B30" s="108"/>
      <c r="C30" s="21" t="s">
        <v>33</v>
      </c>
      <c r="D30" s="13" t="s">
        <v>14</v>
      </c>
      <c r="E30" s="62">
        <v>2361.1</v>
      </c>
      <c r="F30" s="96">
        <v>100</v>
      </c>
      <c r="G30" s="15"/>
      <c r="H30" s="62">
        <v>1839.62</v>
      </c>
      <c r="I30" s="62">
        <v>1839.62</v>
      </c>
      <c r="J30" s="70">
        <f t="shared" si="4"/>
        <v>100</v>
      </c>
      <c r="K30" s="46">
        <f t="shared" si="3"/>
        <v>77.91368429969083</v>
      </c>
      <c r="L30" s="105"/>
    </row>
    <row r="31" spans="1:12" ht="9.75" customHeight="1">
      <c r="A31" s="108"/>
      <c r="B31" s="108"/>
      <c r="C31" s="21" t="s">
        <v>34</v>
      </c>
      <c r="D31" s="13" t="s">
        <v>15</v>
      </c>
      <c r="E31" s="62">
        <v>60</v>
      </c>
      <c r="F31" s="96">
        <v>100</v>
      </c>
      <c r="G31" s="69"/>
      <c r="H31" s="62">
        <v>30</v>
      </c>
      <c r="I31" s="62">
        <v>30</v>
      </c>
      <c r="J31" s="70">
        <f t="shared" si="4"/>
        <v>100</v>
      </c>
      <c r="K31" s="46">
        <f t="shared" si="3"/>
        <v>50</v>
      </c>
      <c r="L31" s="105"/>
    </row>
    <row r="32" spans="1:12" ht="9.75" customHeight="1">
      <c r="A32" s="108"/>
      <c r="B32" s="108"/>
      <c r="C32" s="21" t="s">
        <v>18</v>
      </c>
      <c r="D32" s="13" t="s">
        <v>19</v>
      </c>
      <c r="E32" s="62">
        <v>295.65</v>
      </c>
      <c r="F32" s="96">
        <v>100</v>
      </c>
      <c r="G32" s="69"/>
      <c r="H32" s="62">
        <v>360</v>
      </c>
      <c r="I32" s="62">
        <v>360</v>
      </c>
      <c r="J32" s="70">
        <f t="shared" si="4"/>
        <v>100</v>
      </c>
      <c r="K32" s="46">
        <f t="shared" si="3"/>
        <v>121.76560121765603</v>
      </c>
      <c r="L32" s="105"/>
    </row>
    <row r="33" spans="1:12" ht="10.5" customHeight="1">
      <c r="A33" s="108"/>
      <c r="B33" s="108"/>
      <c r="C33" s="25">
        <v>4430</v>
      </c>
      <c r="D33" s="13" t="s">
        <v>35</v>
      </c>
      <c r="E33" s="63">
        <v>491024.54</v>
      </c>
      <c r="F33" s="96">
        <v>100</v>
      </c>
      <c r="G33" s="63"/>
      <c r="H33" s="73">
        <v>435211.75</v>
      </c>
      <c r="I33" s="63">
        <v>435211.75</v>
      </c>
      <c r="J33" s="70">
        <f t="shared" si="4"/>
        <v>100</v>
      </c>
      <c r="K33" s="46">
        <f t="shared" si="3"/>
        <v>88.63340109233646</v>
      </c>
      <c r="L33" s="105">
        <f>I33/$I$709*100</f>
        <v>1.6052653521653601</v>
      </c>
    </row>
    <row r="34" spans="1:12" ht="21" customHeight="1">
      <c r="A34" s="109"/>
      <c r="B34" s="109"/>
      <c r="C34" s="25">
        <v>6057</v>
      </c>
      <c r="D34" s="13" t="s">
        <v>244</v>
      </c>
      <c r="E34" s="63">
        <v>7314</v>
      </c>
      <c r="F34" s="96">
        <v>100</v>
      </c>
      <c r="G34" s="63">
        <f>+G35</f>
        <v>0</v>
      </c>
      <c r="H34" s="73"/>
      <c r="I34" s="63"/>
      <c r="J34" s="70"/>
      <c r="K34" s="46"/>
      <c r="L34" s="105"/>
    </row>
    <row r="35" spans="1:12" ht="21.75" customHeight="1">
      <c r="A35" s="110"/>
      <c r="B35" s="110"/>
      <c r="C35" s="25">
        <v>6059</v>
      </c>
      <c r="D35" s="13" t="s">
        <v>244</v>
      </c>
      <c r="E35" s="63">
        <v>4616</v>
      </c>
      <c r="F35" s="96">
        <v>95</v>
      </c>
      <c r="G35" s="63"/>
      <c r="H35" s="73"/>
      <c r="I35" s="63"/>
      <c r="J35" s="70"/>
      <c r="K35" s="46"/>
      <c r="L35" s="105"/>
    </row>
    <row r="36" spans="1:12" ht="20.25" customHeight="1">
      <c r="A36" s="114" t="s">
        <v>36</v>
      </c>
      <c r="B36" s="2"/>
      <c r="C36" s="2"/>
      <c r="D36" s="19" t="s">
        <v>37</v>
      </c>
      <c r="E36" s="69">
        <f>E42+E47+E40</f>
        <v>2564649.8499999996</v>
      </c>
      <c r="F36" s="72">
        <v>98</v>
      </c>
      <c r="G36" s="69">
        <f>G42+G47+G40</f>
        <v>996628.31</v>
      </c>
      <c r="H36" s="69">
        <f>H42+H47+H40</f>
        <v>625491.31</v>
      </c>
      <c r="I36" s="69">
        <f>I42+I47+I40</f>
        <v>382927.98000000004</v>
      </c>
      <c r="J36" s="74">
        <f aca="true" t="shared" si="5" ref="J36:J42">(I36/H36)*100</f>
        <v>61.22035172638929</v>
      </c>
      <c r="K36" s="72">
        <f t="shared" si="3"/>
        <v>14.931004324040572</v>
      </c>
      <c r="L36" s="104">
        <f>I36/$I$709*100</f>
        <v>1.4124182508139318</v>
      </c>
    </row>
    <row r="37" spans="1:12" ht="11.25">
      <c r="A37" s="108"/>
      <c r="B37" s="2"/>
      <c r="C37" s="2"/>
      <c r="D37" s="91" t="s">
        <v>8</v>
      </c>
      <c r="E37" s="71">
        <f>E36-E38</f>
        <v>607565.6299999997</v>
      </c>
      <c r="F37" s="92">
        <v>94</v>
      </c>
      <c r="G37" s="71">
        <f>G36-G38</f>
        <v>601119.81</v>
      </c>
      <c r="H37" s="71">
        <f>H36-H38</f>
        <v>414982.81000000006</v>
      </c>
      <c r="I37" s="71">
        <f>I36-I38</f>
        <v>273864.97000000003</v>
      </c>
      <c r="J37" s="93">
        <f t="shared" si="5"/>
        <v>65.99429263106103</v>
      </c>
      <c r="K37" s="92">
        <f t="shared" si="3"/>
        <v>45.07578382931243</v>
      </c>
      <c r="L37" s="105">
        <f>I37/$I$709*100</f>
        <v>1.0101426432370126</v>
      </c>
    </row>
    <row r="38" spans="1:12" ht="11.25">
      <c r="A38" s="108"/>
      <c r="B38" s="2"/>
      <c r="C38" s="2"/>
      <c r="D38" s="91" t="s">
        <v>203</v>
      </c>
      <c r="E38" s="71">
        <f>E60+E41+E61+E62</f>
        <v>1957084.22</v>
      </c>
      <c r="F38" s="92">
        <v>100</v>
      </c>
      <c r="G38" s="71">
        <f>G60+G41+G61+G62+G46</f>
        <v>395508.5</v>
      </c>
      <c r="H38" s="71">
        <f>H60+H41+H61+H62+H46</f>
        <v>210508.5</v>
      </c>
      <c r="I38" s="71">
        <f>I60+I41+I61+I62+I46</f>
        <v>109063.01</v>
      </c>
      <c r="J38" s="93">
        <f t="shared" si="5"/>
        <v>51.80931411320683</v>
      </c>
      <c r="K38" s="92"/>
      <c r="L38" s="105"/>
    </row>
    <row r="39" spans="1:12" ht="11.25">
      <c r="A39" s="108"/>
      <c r="B39" s="2"/>
      <c r="C39" s="2"/>
      <c r="D39" s="91" t="s">
        <v>204</v>
      </c>
      <c r="E39" s="71">
        <f>E60+E41+E61+E62</f>
        <v>1957084.22</v>
      </c>
      <c r="F39" s="92">
        <v>100</v>
      </c>
      <c r="G39" s="71">
        <f>G60+G41+G61+G62</f>
        <v>295508.5</v>
      </c>
      <c r="H39" s="71">
        <f>H60+H41+H61+H62</f>
        <v>110508.5</v>
      </c>
      <c r="I39" s="71">
        <f>I60+I41+I61+I62</f>
        <v>9063.01</v>
      </c>
      <c r="J39" s="93">
        <f t="shared" si="5"/>
        <v>8.201188143898433</v>
      </c>
      <c r="K39" s="92"/>
      <c r="L39" s="105"/>
    </row>
    <row r="40" spans="1:12" ht="12.75" customHeight="1">
      <c r="A40" s="108"/>
      <c r="B40" s="111">
        <v>60013</v>
      </c>
      <c r="C40" s="2"/>
      <c r="D40" s="19" t="s">
        <v>225</v>
      </c>
      <c r="E40" s="62">
        <f>E41</f>
        <v>558.62</v>
      </c>
      <c r="F40" s="76">
        <v>99</v>
      </c>
      <c r="G40" s="62">
        <f>G41</f>
        <v>0</v>
      </c>
      <c r="H40" s="62">
        <f>H41</f>
        <v>0</v>
      </c>
      <c r="I40" s="62">
        <f>I41</f>
        <v>0</v>
      </c>
      <c r="J40" s="75"/>
      <c r="K40" s="76"/>
      <c r="L40" s="105"/>
    </row>
    <row r="41" spans="1:12" ht="23.25" customHeight="1">
      <c r="A41" s="108"/>
      <c r="B41" s="129"/>
      <c r="C41" s="13">
        <v>6050</v>
      </c>
      <c r="D41" s="13" t="s">
        <v>21</v>
      </c>
      <c r="E41" s="62">
        <v>558.62</v>
      </c>
      <c r="F41" s="76">
        <v>99</v>
      </c>
      <c r="G41" s="62"/>
      <c r="H41" s="62"/>
      <c r="I41" s="62"/>
      <c r="J41" s="75"/>
      <c r="K41" s="38"/>
      <c r="L41" s="105"/>
    </row>
    <row r="42" spans="1:12" ht="14.25" customHeight="1">
      <c r="A42" s="108"/>
      <c r="B42" s="111">
        <v>60014</v>
      </c>
      <c r="C42" s="2"/>
      <c r="D42" s="19" t="s">
        <v>38</v>
      </c>
      <c r="E42" s="5">
        <f>E43+E44+E45++E46</f>
        <v>153133.05000000002</v>
      </c>
      <c r="F42" s="3">
        <v>89</v>
      </c>
      <c r="G42" s="5">
        <f>G43+G44+G45+G46</f>
        <v>288500</v>
      </c>
      <c r="H42" s="5">
        <f>H43+H44+H45+H46</f>
        <v>167863</v>
      </c>
      <c r="I42" s="5">
        <f>I43+I44+I45+I46</f>
        <v>167562.88</v>
      </c>
      <c r="J42" s="20">
        <f t="shared" si="5"/>
        <v>99.82121134496585</v>
      </c>
      <c r="K42" s="3">
        <f t="shared" si="3"/>
        <v>109.42306706488245</v>
      </c>
      <c r="L42" s="104">
        <f>I42/$I$709*100</f>
        <v>0.6180506054191828</v>
      </c>
    </row>
    <row r="43" spans="1:12" ht="13.5" customHeight="1">
      <c r="A43" s="108"/>
      <c r="B43" s="129"/>
      <c r="C43" s="13">
        <v>4210</v>
      </c>
      <c r="D43" s="21" t="s">
        <v>215</v>
      </c>
      <c r="E43" s="15">
        <v>2814.36</v>
      </c>
      <c r="F43" s="38">
        <v>94</v>
      </c>
      <c r="G43" s="15">
        <v>10000</v>
      </c>
      <c r="H43" s="15"/>
      <c r="I43" s="15"/>
      <c r="J43" s="38"/>
      <c r="K43" s="38"/>
      <c r="L43" s="105"/>
    </row>
    <row r="44" spans="1:12" ht="11.25" customHeight="1">
      <c r="A44" s="108"/>
      <c r="B44" s="129"/>
      <c r="C44" s="13" t="s">
        <v>16</v>
      </c>
      <c r="D44" s="21" t="s">
        <v>17</v>
      </c>
      <c r="E44" s="15">
        <v>2287.8</v>
      </c>
      <c r="F44" s="38">
        <v>15</v>
      </c>
      <c r="G44" s="15">
        <v>25000</v>
      </c>
      <c r="H44" s="15">
        <v>40669.26</v>
      </c>
      <c r="I44" s="15">
        <v>40669.26</v>
      </c>
      <c r="J44" s="38">
        <f>(I44/H44)*100</f>
        <v>100</v>
      </c>
      <c r="K44" s="38">
        <f>(I44/E44)*100</f>
        <v>1777.6580120639917</v>
      </c>
      <c r="L44" s="105"/>
    </row>
    <row r="45" spans="1:12" ht="10.5" customHeight="1">
      <c r="A45" s="108"/>
      <c r="B45" s="129"/>
      <c r="C45" s="13" t="s">
        <v>18</v>
      </c>
      <c r="D45" s="21" t="s">
        <v>19</v>
      </c>
      <c r="E45" s="15">
        <v>148030.89</v>
      </c>
      <c r="F45" s="33">
        <v>96</v>
      </c>
      <c r="G45" s="15">
        <v>153500</v>
      </c>
      <c r="H45" s="15">
        <v>27193.74</v>
      </c>
      <c r="I45" s="15">
        <v>26893.62</v>
      </c>
      <c r="J45" s="33">
        <f>(I45/H45)*100</f>
        <v>98.89636364839848</v>
      </c>
      <c r="K45" s="38">
        <f aca="true" t="shared" si="6" ref="K45:K59">(I45/E45)*100</f>
        <v>18.167572997770936</v>
      </c>
      <c r="L45" s="105"/>
    </row>
    <row r="46" spans="1:12" ht="78.75">
      <c r="A46" s="108"/>
      <c r="B46" s="130"/>
      <c r="C46" s="13">
        <v>6620</v>
      </c>
      <c r="D46" s="21" t="s">
        <v>291</v>
      </c>
      <c r="E46" s="15"/>
      <c r="F46" s="33"/>
      <c r="G46" s="15">
        <v>100000</v>
      </c>
      <c r="H46" s="15">
        <v>100000</v>
      </c>
      <c r="I46" s="15">
        <v>100000</v>
      </c>
      <c r="J46" s="33"/>
      <c r="K46" s="38"/>
      <c r="L46" s="105"/>
    </row>
    <row r="47" spans="1:12" ht="15.75" customHeight="1">
      <c r="A47" s="108"/>
      <c r="B47" s="111" t="s">
        <v>41</v>
      </c>
      <c r="C47" s="2"/>
      <c r="D47" s="19" t="s">
        <v>205</v>
      </c>
      <c r="E47" s="5">
        <f>E48+E49+E50+E51+E52+E53+E54+E55+E57+E60+E56+E59+E62+E61+E58</f>
        <v>2410958.1799999997</v>
      </c>
      <c r="F47" s="3">
        <v>99</v>
      </c>
      <c r="G47" s="5">
        <f>G48+G49+G50+G51+G52+G53+G54+G55+G57+G60+G56+G59+G62+G61+G58</f>
        <v>708128.31</v>
      </c>
      <c r="H47" s="5">
        <f>H48+H49+H50+H51+H52+H53+H54+H55+H57+H60+H56+H59+H62+H61+H58</f>
        <v>457628.31</v>
      </c>
      <c r="I47" s="5">
        <f>I48+I49+I50+I51+I52+I53+I54+I55+I57+I60+I56+I59+I62+I61+I58</f>
        <v>215365.10000000003</v>
      </c>
      <c r="J47" s="20">
        <f aca="true" t="shared" si="7" ref="J47:J54">(I47/H47)*100</f>
        <v>47.06114007675794</v>
      </c>
      <c r="K47" s="3">
        <f t="shared" si="6"/>
        <v>8.932759671509526</v>
      </c>
      <c r="L47" s="104">
        <f>I47/$I$709*100</f>
        <v>0.7943676453947489</v>
      </c>
    </row>
    <row r="48" spans="1:12" ht="23.25" customHeight="1">
      <c r="A48" s="108"/>
      <c r="B48" s="129"/>
      <c r="C48" s="13" t="s">
        <v>42</v>
      </c>
      <c r="D48" s="21" t="s">
        <v>216</v>
      </c>
      <c r="E48" s="15">
        <v>970.08</v>
      </c>
      <c r="F48" s="38">
        <v>100</v>
      </c>
      <c r="G48" s="15"/>
      <c r="H48" s="15">
        <v>4460</v>
      </c>
      <c r="I48" s="15">
        <v>4456.11</v>
      </c>
      <c r="J48" s="38">
        <f t="shared" si="7"/>
        <v>99.91278026905829</v>
      </c>
      <c r="K48" s="38">
        <f t="shared" si="6"/>
        <v>459.3548985650667</v>
      </c>
      <c r="L48" s="105"/>
    </row>
    <row r="49" spans="1:12" ht="19.5" customHeight="1">
      <c r="A49" s="108"/>
      <c r="B49" s="129"/>
      <c r="C49" s="13" t="s">
        <v>43</v>
      </c>
      <c r="D49" s="21" t="s">
        <v>44</v>
      </c>
      <c r="E49" s="15">
        <v>17550.24</v>
      </c>
      <c r="F49" s="38">
        <v>87</v>
      </c>
      <c r="G49" s="15">
        <v>21600</v>
      </c>
      <c r="H49" s="15">
        <v>8170</v>
      </c>
      <c r="I49" s="15">
        <v>7168.7</v>
      </c>
      <c r="J49" s="38">
        <f t="shared" si="7"/>
        <v>87.74418604651163</v>
      </c>
      <c r="K49" s="38">
        <f t="shared" si="6"/>
        <v>40.8467348594663</v>
      </c>
      <c r="L49" s="105"/>
    </row>
    <row r="50" spans="1:12" ht="21" customHeight="1">
      <c r="A50" s="108"/>
      <c r="B50" s="129"/>
      <c r="C50" s="13" t="s">
        <v>45</v>
      </c>
      <c r="D50" s="21" t="s">
        <v>207</v>
      </c>
      <c r="E50" s="15">
        <v>16234.46</v>
      </c>
      <c r="F50" s="38">
        <v>100</v>
      </c>
      <c r="G50" s="15"/>
      <c r="H50" s="15"/>
      <c r="I50" s="15"/>
      <c r="J50" s="38"/>
      <c r="K50" s="38"/>
      <c r="L50" s="105"/>
    </row>
    <row r="51" spans="1:12" ht="13.5" customHeight="1">
      <c r="A51" s="108"/>
      <c r="B51" s="129"/>
      <c r="C51" s="13" t="s">
        <v>28</v>
      </c>
      <c r="D51" s="21" t="s">
        <v>39</v>
      </c>
      <c r="E51" s="15">
        <v>9971.25</v>
      </c>
      <c r="F51" s="38">
        <v>99</v>
      </c>
      <c r="G51" s="15">
        <v>3300</v>
      </c>
      <c r="H51" s="15">
        <v>5200</v>
      </c>
      <c r="I51" s="15">
        <v>5199.08</v>
      </c>
      <c r="J51" s="38">
        <f t="shared" si="7"/>
        <v>99.9823076923077</v>
      </c>
      <c r="K51" s="38">
        <f t="shared" si="6"/>
        <v>52.14070452551084</v>
      </c>
      <c r="L51" s="105"/>
    </row>
    <row r="52" spans="1:12" ht="14.25" customHeight="1">
      <c r="A52" s="108"/>
      <c r="B52" s="129"/>
      <c r="C52" s="13" t="s">
        <v>29</v>
      </c>
      <c r="D52" s="21" t="s">
        <v>46</v>
      </c>
      <c r="E52" s="15">
        <v>1458.69</v>
      </c>
      <c r="F52" s="38">
        <v>97</v>
      </c>
      <c r="G52" s="15">
        <v>529</v>
      </c>
      <c r="H52" s="15">
        <v>359</v>
      </c>
      <c r="I52" s="15">
        <v>249.29</v>
      </c>
      <c r="J52" s="38">
        <f t="shared" si="7"/>
        <v>69.44011142061282</v>
      </c>
      <c r="K52" s="38">
        <f t="shared" si="6"/>
        <v>17.08999170488589</v>
      </c>
      <c r="L52" s="105"/>
    </row>
    <row r="53" spans="1:12" ht="12" customHeight="1">
      <c r="A53" s="108"/>
      <c r="B53" s="129"/>
      <c r="C53" s="13" t="s">
        <v>31</v>
      </c>
      <c r="D53" s="21" t="s">
        <v>32</v>
      </c>
      <c r="E53" s="15">
        <v>42510</v>
      </c>
      <c r="F53" s="38">
        <v>100</v>
      </c>
      <c r="G53" s="15">
        <v>12000</v>
      </c>
      <c r="H53" s="15">
        <v>26805</v>
      </c>
      <c r="I53" s="15">
        <v>26805</v>
      </c>
      <c r="J53" s="22">
        <f t="shared" si="7"/>
        <v>100</v>
      </c>
      <c r="K53" s="38">
        <f t="shared" si="6"/>
        <v>63.05575158786168</v>
      </c>
      <c r="L53" s="105"/>
    </row>
    <row r="54" spans="1:12" ht="13.5" customHeight="1">
      <c r="A54" s="108"/>
      <c r="B54" s="129"/>
      <c r="C54" s="13" t="s">
        <v>33</v>
      </c>
      <c r="D54" s="18" t="s">
        <v>14</v>
      </c>
      <c r="E54" s="15">
        <v>33849.03</v>
      </c>
      <c r="F54" s="38">
        <v>97</v>
      </c>
      <c r="G54" s="15">
        <v>16000</v>
      </c>
      <c r="H54" s="15">
        <v>60100</v>
      </c>
      <c r="I54" s="15">
        <v>59015.3</v>
      </c>
      <c r="J54" s="22">
        <f t="shared" si="7"/>
        <v>98.19517470881864</v>
      </c>
      <c r="K54" s="38">
        <f t="shared" si="6"/>
        <v>174.3485706975946</v>
      </c>
      <c r="L54" s="105"/>
    </row>
    <row r="55" spans="1:12" ht="22.5">
      <c r="A55" s="108"/>
      <c r="B55" s="129"/>
      <c r="C55" s="13" t="s">
        <v>16</v>
      </c>
      <c r="D55" s="21" t="s">
        <v>17</v>
      </c>
      <c r="E55" s="15">
        <v>94268.3</v>
      </c>
      <c r="F55" s="38">
        <v>99</v>
      </c>
      <c r="G55" s="15">
        <v>155690.81</v>
      </c>
      <c r="H55" s="15">
        <v>103690.81</v>
      </c>
      <c r="I55" s="15">
        <v>56492.22</v>
      </c>
      <c r="J55" s="22">
        <f>(I55/H55)*100</f>
        <v>54.481414505297046</v>
      </c>
      <c r="K55" s="38">
        <f t="shared" si="6"/>
        <v>59.92705925533822</v>
      </c>
      <c r="L55" s="105"/>
    </row>
    <row r="56" spans="1:12" ht="15" customHeight="1">
      <c r="A56" s="108"/>
      <c r="B56" s="129"/>
      <c r="C56" s="13">
        <v>4280</v>
      </c>
      <c r="D56" s="21" t="s">
        <v>80</v>
      </c>
      <c r="E56" s="15">
        <v>80</v>
      </c>
      <c r="F56" s="38">
        <v>100</v>
      </c>
      <c r="G56" s="15"/>
      <c r="H56" s="15">
        <v>350</v>
      </c>
      <c r="I56" s="15">
        <v>350</v>
      </c>
      <c r="J56" s="22">
        <f>(I56/H56)*100</f>
        <v>100</v>
      </c>
      <c r="K56" s="38">
        <f t="shared" si="6"/>
        <v>437.5</v>
      </c>
      <c r="L56" s="105"/>
    </row>
    <row r="57" spans="1:12" ht="17.25" customHeight="1">
      <c r="A57" s="108"/>
      <c r="B57" s="129"/>
      <c r="C57" s="13" t="s">
        <v>18</v>
      </c>
      <c r="D57" s="21" t="s">
        <v>47</v>
      </c>
      <c r="E57" s="15">
        <v>234425.21</v>
      </c>
      <c r="F57" s="38">
        <v>94</v>
      </c>
      <c r="G57" s="15">
        <v>200000</v>
      </c>
      <c r="H57" s="15">
        <v>134485</v>
      </c>
      <c r="I57" s="15">
        <v>46380.26</v>
      </c>
      <c r="J57" s="22">
        <f>(I57/H57)*100</f>
        <v>34.487310852511435</v>
      </c>
      <c r="K57" s="38">
        <f t="shared" si="6"/>
        <v>19.784672476138553</v>
      </c>
      <c r="L57" s="105"/>
    </row>
    <row r="58" spans="1:12" ht="11.25">
      <c r="A58" s="108"/>
      <c r="B58" s="129"/>
      <c r="C58" s="13">
        <v>4430</v>
      </c>
      <c r="D58" s="21" t="s">
        <v>35</v>
      </c>
      <c r="E58" s="15">
        <v>30</v>
      </c>
      <c r="F58" s="38">
        <v>30</v>
      </c>
      <c r="G58" s="15"/>
      <c r="H58" s="15"/>
      <c r="I58" s="15"/>
      <c r="J58" s="22"/>
      <c r="K58" s="38"/>
      <c r="L58" s="105"/>
    </row>
    <row r="59" spans="1:12" ht="33.75" customHeight="1">
      <c r="A59" s="108"/>
      <c r="B59" s="129"/>
      <c r="C59" s="13">
        <v>4520</v>
      </c>
      <c r="D59" s="21" t="s">
        <v>50</v>
      </c>
      <c r="E59" s="15">
        <v>3085.32</v>
      </c>
      <c r="F59" s="38">
        <v>99</v>
      </c>
      <c r="G59" s="15">
        <v>3500</v>
      </c>
      <c r="H59" s="15">
        <v>3500</v>
      </c>
      <c r="I59" s="15">
        <v>186.13</v>
      </c>
      <c r="J59" s="22">
        <f>(I59/H59)*100</f>
        <v>5.318</v>
      </c>
      <c r="K59" s="38">
        <f t="shared" si="6"/>
        <v>6.032761593611035</v>
      </c>
      <c r="L59" s="105"/>
    </row>
    <row r="60" spans="1:12" ht="21.75" customHeight="1">
      <c r="A60" s="108"/>
      <c r="B60" s="129"/>
      <c r="C60" s="13" t="s">
        <v>51</v>
      </c>
      <c r="D60" s="21" t="s">
        <v>208</v>
      </c>
      <c r="E60" s="15">
        <v>1913692.7</v>
      </c>
      <c r="F60" s="38">
        <v>100</v>
      </c>
      <c r="G60" s="15">
        <v>272008.5</v>
      </c>
      <c r="H60" s="15">
        <v>27008.5</v>
      </c>
      <c r="I60" s="15"/>
      <c r="J60" s="22"/>
      <c r="K60" s="38"/>
      <c r="L60" s="105"/>
    </row>
    <row r="61" spans="1:12" ht="21.75" customHeight="1">
      <c r="A61" s="108"/>
      <c r="B61" s="129"/>
      <c r="C61" s="13">
        <v>6057</v>
      </c>
      <c r="D61" s="21" t="s">
        <v>208</v>
      </c>
      <c r="E61" s="15"/>
      <c r="F61" s="38"/>
      <c r="G61" s="15"/>
      <c r="H61" s="15">
        <v>25000</v>
      </c>
      <c r="I61" s="15"/>
      <c r="J61" s="22"/>
      <c r="K61" s="38"/>
      <c r="L61" s="105"/>
    </row>
    <row r="62" spans="1:12" ht="21.75" customHeight="1">
      <c r="A62" s="108"/>
      <c r="B62" s="129"/>
      <c r="C62" s="13">
        <v>6059</v>
      </c>
      <c r="D62" s="21" t="s">
        <v>208</v>
      </c>
      <c r="E62" s="15">
        <v>42832.9</v>
      </c>
      <c r="F62" s="38">
        <v>96</v>
      </c>
      <c r="G62" s="15">
        <v>23500</v>
      </c>
      <c r="H62" s="15">
        <v>58500</v>
      </c>
      <c r="I62" s="15">
        <v>9063.01</v>
      </c>
      <c r="J62" s="22">
        <f>(I62/H62)*100</f>
        <v>15.492324786324788</v>
      </c>
      <c r="K62" s="38">
        <f>(I62/E62)*100</f>
        <v>21.15899226996071</v>
      </c>
      <c r="L62" s="105"/>
    </row>
    <row r="63" spans="1:12" ht="21">
      <c r="A63" s="114" t="s">
        <v>20</v>
      </c>
      <c r="B63" s="2"/>
      <c r="C63" s="2"/>
      <c r="D63" s="2" t="s">
        <v>52</v>
      </c>
      <c r="E63" s="5">
        <f>E67+E70+E72</f>
        <v>227673.44999999998</v>
      </c>
      <c r="F63" s="3">
        <v>38</v>
      </c>
      <c r="G63" s="5">
        <f>G67+G70+G72</f>
        <v>152591.6</v>
      </c>
      <c r="H63" s="5">
        <f>H67+H70+H72</f>
        <v>174343.6</v>
      </c>
      <c r="I63" s="5">
        <f>I67+I70+I72</f>
        <v>86152.04</v>
      </c>
      <c r="J63" s="20">
        <f aca="true" t="shared" si="8" ref="J63:J73">(I63/H63)*100</f>
        <v>49.415086071413</v>
      </c>
      <c r="K63" s="3">
        <f>(I63/E63)*100</f>
        <v>37.840178553977196</v>
      </c>
      <c r="L63" s="104"/>
    </row>
    <row r="64" spans="1:12" ht="11.25">
      <c r="A64" s="108"/>
      <c r="B64" s="2"/>
      <c r="C64" s="2"/>
      <c r="D64" s="85" t="s">
        <v>8</v>
      </c>
      <c r="E64" s="71">
        <f>E70+E73+E74+E75+E76+E77+E78+E79+E68+E69</f>
        <v>127610.14</v>
      </c>
      <c r="F64" s="92">
        <v>87</v>
      </c>
      <c r="G64" s="71">
        <f>G70+G73+G74+G75+G76+G77+G78+G79+G69+G68</f>
        <v>105262.6</v>
      </c>
      <c r="H64" s="71">
        <f>H70+H73+H74+H75+H76+H77+H78+H79+H69+H68</f>
        <v>114714.6</v>
      </c>
      <c r="I64" s="71">
        <f>I70+I73+I74+I75+I76+I77+I78+I79+I69+I68</f>
        <v>63145.95</v>
      </c>
      <c r="J64" s="93">
        <f t="shared" si="8"/>
        <v>55.04613187859261</v>
      </c>
      <c r="K64" s="92">
        <f>(I64/E64)*100</f>
        <v>49.48348932145988</v>
      </c>
      <c r="L64" s="105"/>
    </row>
    <row r="65" spans="1:12" ht="11.25">
      <c r="A65" s="108"/>
      <c r="B65" s="2"/>
      <c r="C65" s="2"/>
      <c r="D65" s="85" t="s">
        <v>203</v>
      </c>
      <c r="E65" s="71">
        <f>E66</f>
        <v>100063.31</v>
      </c>
      <c r="F65" s="92">
        <v>22</v>
      </c>
      <c r="G65" s="71">
        <f>G66</f>
        <v>47329</v>
      </c>
      <c r="H65" s="71">
        <f>H66</f>
        <v>59629</v>
      </c>
      <c r="I65" s="71">
        <f>I66</f>
        <v>23006.09</v>
      </c>
      <c r="J65" s="93">
        <f t="shared" si="8"/>
        <v>38.58204900300189</v>
      </c>
      <c r="K65" s="92">
        <f>(I65/E65)*100</f>
        <v>22.99153405978675</v>
      </c>
      <c r="L65" s="105"/>
    </row>
    <row r="66" spans="1:12" ht="11.25">
      <c r="A66" s="108"/>
      <c r="B66" s="2"/>
      <c r="C66" s="2"/>
      <c r="D66" s="85" t="s">
        <v>9</v>
      </c>
      <c r="E66" s="71">
        <f>E80+E82+E81</f>
        <v>100063.31</v>
      </c>
      <c r="F66" s="92">
        <v>22</v>
      </c>
      <c r="G66" s="71">
        <f>G80+G82+G81</f>
        <v>47329</v>
      </c>
      <c r="H66" s="71">
        <f>H80+H82+H81</f>
        <v>59629</v>
      </c>
      <c r="I66" s="71">
        <f>I80+I82+I81</f>
        <v>23006.09</v>
      </c>
      <c r="J66" s="93">
        <f t="shared" si="8"/>
        <v>38.58204900300189</v>
      </c>
      <c r="K66" s="92">
        <f>(I66/E66)*100</f>
        <v>22.99153405978675</v>
      </c>
      <c r="L66" s="105"/>
    </row>
    <row r="67" spans="1:12" ht="22.5" customHeight="1">
      <c r="A67" s="108"/>
      <c r="B67" s="111" t="s">
        <v>53</v>
      </c>
      <c r="C67" s="2"/>
      <c r="D67" s="2" t="s">
        <v>54</v>
      </c>
      <c r="E67" s="5">
        <f>E69+E68</f>
        <v>41592.990000000005</v>
      </c>
      <c r="F67" s="3">
        <v>97</v>
      </c>
      <c r="G67" s="5">
        <f>G69+G68</f>
        <v>0</v>
      </c>
      <c r="H67" s="5">
        <f>H69+H68</f>
        <v>0</v>
      </c>
      <c r="I67" s="5">
        <f>I69+I68</f>
        <v>0</v>
      </c>
      <c r="J67" s="38"/>
      <c r="K67" s="38"/>
      <c r="L67" s="105"/>
    </row>
    <row r="68" spans="1:12" ht="12" customHeight="1">
      <c r="A68" s="108"/>
      <c r="B68" s="112"/>
      <c r="C68" s="13">
        <v>4300</v>
      </c>
      <c r="D68" s="13" t="s">
        <v>19</v>
      </c>
      <c r="E68" s="15">
        <v>40224.55</v>
      </c>
      <c r="F68" s="38"/>
      <c r="G68" s="15"/>
      <c r="H68" s="15"/>
      <c r="I68" s="15"/>
      <c r="J68" s="38"/>
      <c r="K68" s="38"/>
      <c r="L68" s="105"/>
    </row>
    <row r="69" spans="1:12" ht="23.25" customHeight="1">
      <c r="A69" s="108"/>
      <c r="B69" s="112"/>
      <c r="C69" s="13">
        <v>4610</v>
      </c>
      <c r="D69" s="13" t="s">
        <v>217</v>
      </c>
      <c r="E69" s="15">
        <v>1368.44</v>
      </c>
      <c r="F69" s="38">
        <v>53</v>
      </c>
      <c r="G69" s="17"/>
      <c r="H69" s="15"/>
      <c r="I69" s="15"/>
      <c r="J69" s="38"/>
      <c r="K69" s="38"/>
      <c r="L69" s="105"/>
    </row>
    <row r="70" spans="1:12" ht="39.75" customHeight="1">
      <c r="A70" s="108"/>
      <c r="B70" s="111" t="s">
        <v>55</v>
      </c>
      <c r="C70" s="2"/>
      <c r="D70" s="2" t="s">
        <v>56</v>
      </c>
      <c r="E70" s="5">
        <f>E71</f>
        <v>7333.26</v>
      </c>
      <c r="F70" s="3">
        <v>92</v>
      </c>
      <c r="G70" s="5">
        <f>G71</f>
        <v>11000</v>
      </c>
      <c r="H70" s="5">
        <f>H71</f>
        <v>17100</v>
      </c>
      <c r="I70" s="5">
        <f>I71</f>
        <v>10833.81</v>
      </c>
      <c r="J70" s="20">
        <f t="shared" si="8"/>
        <v>63.35561403508771</v>
      </c>
      <c r="K70" s="3">
        <f>(I70/E70)*100</f>
        <v>147.7352500797735</v>
      </c>
      <c r="L70" s="105"/>
    </row>
    <row r="71" spans="1:12" ht="11.25" customHeight="1">
      <c r="A71" s="108"/>
      <c r="B71" s="113"/>
      <c r="C71" s="13">
        <v>4300</v>
      </c>
      <c r="D71" s="13" t="s">
        <v>19</v>
      </c>
      <c r="E71" s="17">
        <v>7333.26</v>
      </c>
      <c r="F71" s="38">
        <v>92</v>
      </c>
      <c r="G71" s="15">
        <v>11000</v>
      </c>
      <c r="H71" s="15">
        <v>17100</v>
      </c>
      <c r="I71" s="15">
        <v>10833.81</v>
      </c>
      <c r="J71" s="22">
        <f t="shared" si="8"/>
        <v>63.35561403508771</v>
      </c>
      <c r="K71" s="38">
        <f>(I71/E71)*100</f>
        <v>147.7352500797735</v>
      </c>
      <c r="L71" s="105"/>
    </row>
    <row r="72" spans="1:12" ht="30" customHeight="1">
      <c r="A72" s="108"/>
      <c r="B72" s="111">
        <v>70005</v>
      </c>
      <c r="C72" s="13"/>
      <c r="D72" s="2" t="s">
        <v>57</v>
      </c>
      <c r="E72" s="5">
        <f>E73+E74+E75+E76+E77+E80+E82+E78+E79+E81</f>
        <v>178747.19999999998</v>
      </c>
      <c r="F72" s="3">
        <v>33</v>
      </c>
      <c r="G72" s="5">
        <f>G73+G74+G75+G76+G77+G80+G82+G78+G79+G81</f>
        <v>141591.6</v>
      </c>
      <c r="H72" s="5">
        <f>H73+H74+H75+H76+H77+H80+H82+H78+H79+H81</f>
        <v>157243.6</v>
      </c>
      <c r="I72" s="5">
        <f>I73+I74+I75+I76+I77+I80+I82+I78+I79+I81</f>
        <v>75318.23</v>
      </c>
      <c r="J72" s="20">
        <f t="shared" si="8"/>
        <v>47.89907506569424</v>
      </c>
      <c r="K72" s="3">
        <f>(I72/E72)*100</f>
        <v>42.13673277119865</v>
      </c>
      <c r="L72" s="105"/>
    </row>
    <row r="73" spans="1:12" ht="12.75" customHeight="1">
      <c r="A73" s="108"/>
      <c r="B73" s="112"/>
      <c r="C73" s="13" t="s">
        <v>31</v>
      </c>
      <c r="D73" s="13" t="s">
        <v>32</v>
      </c>
      <c r="E73" s="15">
        <v>1800</v>
      </c>
      <c r="F73" s="38">
        <v>90</v>
      </c>
      <c r="G73" s="15">
        <v>1900</v>
      </c>
      <c r="H73" s="15">
        <v>1900</v>
      </c>
      <c r="I73" s="15">
        <v>117</v>
      </c>
      <c r="J73" s="22">
        <f t="shared" si="8"/>
        <v>6.157894736842105</v>
      </c>
      <c r="K73" s="38">
        <f>(I73/E73)*100</f>
        <v>6.5</v>
      </c>
      <c r="L73" s="105"/>
    </row>
    <row r="74" spans="1:12" ht="12" customHeight="1">
      <c r="A74" s="108"/>
      <c r="B74" s="112"/>
      <c r="C74" s="13" t="s">
        <v>33</v>
      </c>
      <c r="D74" s="13" t="s">
        <v>40</v>
      </c>
      <c r="E74" s="15">
        <v>20342.4</v>
      </c>
      <c r="F74" s="38">
        <v>91</v>
      </c>
      <c r="G74" s="15">
        <v>37062.6</v>
      </c>
      <c r="H74" s="15">
        <v>36862.6</v>
      </c>
      <c r="I74" s="15">
        <v>7639.04</v>
      </c>
      <c r="J74" s="38">
        <f aca="true" t="shared" si="9" ref="J74:J79">(I74/H74)*100</f>
        <v>20.723009228866115</v>
      </c>
      <c r="K74" s="38">
        <f>(I74/E74)*100</f>
        <v>37.55230454616957</v>
      </c>
      <c r="L74" s="105"/>
    </row>
    <row r="75" spans="1:12" ht="12.75" customHeight="1">
      <c r="A75" s="108"/>
      <c r="B75" s="112"/>
      <c r="C75" s="13" t="s">
        <v>34</v>
      </c>
      <c r="D75" s="13" t="s">
        <v>15</v>
      </c>
      <c r="E75" s="15">
        <v>460.68</v>
      </c>
      <c r="F75" s="38">
        <v>47</v>
      </c>
      <c r="G75" s="15">
        <v>1000</v>
      </c>
      <c r="H75" s="15">
        <v>1300</v>
      </c>
      <c r="I75" s="15">
        <v>1006.71</v>
      </c>
      <c r="J75" s="22">
        <f t="shared" si="9"/>
        <v>77.43923076923078</v>
      </c>
      <c r="K75" s="38"/>
      <c r="L75" s="105"/>
    </row>
    <row r="76" spans="1:12" ht="12.75" customHeight="1">
      <c r="A76" s="108"/>
      <c r="B76" s="112"/>
      <c r="C76" s="13" t="s">
        <v>18</v>
      </c>
      <c r="D76" s="13" t="s">
        <v>19</v>
      </c>
      <c r="E76" s="15">
        <v>52928.38</v>
      </c>
      <c r="F76" s="38">
        <v>79</v>
      </c>
      <c r="G76" s="15">
        <v>50500</v>
      </c>
      <c r="H76" s="15">
        <v>52052</v>
      </c>
      <c r="I76" s="15">
        <v>38899.94</v>
      </c>
      <c r="J76" s="22">
        <f t="shared" si="9"/>
        <v>74.73284407899793</v>
      </c>
      <c r="K76" s="38">
        <f>(I76/E76)*100</f>
        <v>73.49542910627532</v>
      </c>
      <c r="L76" s="105"/>
    </row>
    <row r="77" spans="1:12" ht="12" customHeight="1">
      <c r="A77" s="108"/>
      <c r="B77" s="112"/>
      <c r="C77" s="13" t="s">
        <v>58</v>
      </c>
      <c r="D77" s="13" t="s">
        <v>35</v>
      </c>
      <c r="E77" s="15">
        <v>2741</v>
      </c>
      <c r="F77" s="38">
        <v>100</v>
      </c>
      <c r="G77" s="15">
        <v>3000</v>
      </c>
      <c r="H77" s="15">
        <v>3000</v>
      </c>
      <c r="I77" s="15">
        <v>2591.02</v>
      </c>
      <c r="J77" s="22">
        <f t="shared" si="9"/>
        <v>86.36733333333333</v>
      </c>
      <c r="K77" s="38"/>
      <c r="L77" s="105"/>
    </row>
    <row r="78" spans="1:12" ht="21" customHeight="1">
      <c r="A78" s="108"/>
      <c r="B78" s="112"/>
      <c r="C78" s="13">
        <v>4520</v>
      </c>
      <c r="D78" s="21" t="s">
        <v>245</v>
      </c>
      <c r="E78" s="15">
        <v>411.43</v>
      </c>
      <c r="F78" s="38">
        <v>74</v>
      </c>
      <c r="G78" s="15">
        <v>800</v>
      </c>
      <c r="H78" s="15">
        <v>500</v>
      </c>
      <c r="I78" s="15">
        <v>411.43</v>
      </c>
      <c r="J78" s="22">
        <f t="shared" si="9"/>
        <v>82.286</v>
      </c>
      <c r="K78" s="38"/>
      <c r="L78" s="105"/>
    </row>
    <row r="79" spans="1:12" ht="21" customHeight="1">
      <c r="A79" s="108"/>
      <c r="B79" s="112"/>
      <c r="C79" s="13">
        <v>4610</v>
      </c>
      <c r="D79" s="13" t="s">
        <v>267</v>
      </c>
      <c r="E79" s="15"/>
      <c r="F79" s="38"/>
      <c r="G79" s="15"/>
      <c r="H79" s="15">
        <v>2000</v>
      </c>
      <c r="I79" s="15">
        <v>1647</v>
      </c>
      <c r="J79" s="22">
        <f t="shared" si="9"/>
        <v>82.35</v>
      </c>
      <c r="K79" s="38"/>
      <c r="L79" s="105"/>
    </row>
    <row r="80" spans="1:12" ht="21" customHeight="1">
      <c r="A80" s="108"/>
      <c r="B80" s="112"/>
      <c r="C80" s="13" t="s">
        <v>51</v>
      </c>
      <c r="D80" s="13" t="s">
        <v>21</v>
      </c>
      <c r="E80" s="15">
        <v>97004.67</v>
      </c>
      <c r="F80" s="38">
        <v>96</v>
      </c>
      <c r="G80" s="15">
        <v>47329</v>
      </c>
      <c r="H80" s="15">
        <v>59629</v>
      </c>
      <c r="I80" s="15">
        <v>23006.09</v>
      </c>
      <c r="J80" s="22">
        <f>(I80/H80)*100</f>
        <v>38.58204900300189</v>
      </c>
      <c r="K80" s="38">
        <f>(I80/E80)*100</f>
        <v>23.71647674282073</v>
      </c>
      <c r="L80" s="105"/>
    </row>
    <row r="81" spans="1:12" ht="21" customHeight="1">
      <c r="A81" s="108"/>
      <c r="B81" s="112"/>
      <c r="C81" s="13">
        <v>6059</v>
      </c>
      <c r="D81" s="13" t="s">
        <v>21</v>
      </c>
      <c r="E81" s="15">
        <v>746.49</v>
      </c>
      <c r="F81" s="38">
        <v>0.7</v>
      </c>
      <c r="G81" s="15"/>
      <c r="H81" s="15"/>
      <c r="I81" s="15"/>
      <c r="J81" s="22"/>
      <c r="K81" s="38"/>
      <c r="L81" s="105"/>
    </row>
    <row r="82" spans="1:12" ht="20.25" customHeight="1">
      <c r="A82" s="108"/>
      <c r="B82" s="112"/>
      <c r="C82" s="13" t="s">
        <v>60</v>
      </c>
      <c r="D82" s="13" t="s">
        <v>268</v>
      </c>
      <c r="E82" s="15">
        <v>2312.15</v>
      </c>
      <c r="F82" s="38">
        <v>83</v>
      </c>
      <c r="G82" s="15"/>
      <c r="H82" s="15"/>
      <c r="I82" s="15"/>
      <c r="J82" s="22"/>
      <c r="K82" s="38"/>
      <c r="L82" s="105"/>
    </row>
    <row r="83" spans="1:12" ht="21">
      <c r="A83" s="131" t="s">
        <v>61</v>
      </c>
      <c r="B83" s="2"/>
      <c r="C83" s="2"/>
      <c r="D83" s="2" t="s">
        <v>62</v>
      </c>
      <c r="E83" s="69">
        <f>E84+E86</f>
        <v>30697.36</v>
      </c>
      <c r="F83" s="72">
        <v>53</v>
      </c>
      <c r="G83" s="69">
        <f>G84+G86</f>
        <v>35928</v>
      </c>
      <c r="H83" s="69">
        <f>H84+H86</f>
        <v>89428</v>
      </c>
      <c r="I83" s="69">
        <f>I84+I86</f>
        <v>34474.63</v>
      </c>
      <c r="J83" s="74">
        <f aca="true" t="shared" si="10" ref="J83:J88">(I83/H83)*100</f>
        <v>38.55015207764906</v>
      </c>
      <c r="K83" s="72">
        <f>(I83/E83)*100</f>
        <v>112.30486921350891</v>
      </c>
      <c r="L83" s="104"/>
    </row>
    <row r="84" spans="1:12" ht="31.5">
      <c r="A84" s="122"/>
      <c r="B84" s="111">
        <v>71004</v>
      </c>
      <c r="C84" s="2"/>
      <c r="D84" s="2" t="s">
        <v>63</v>
      </c>
      <c r="E84" s="69">
        <f>E85</f>
        <v>27797.36</v>
      </c>
      <c r="F84" s="72">
        <v>51</v>
      </c>
      <c r="G84" s="69">
        <f>G85</f>
        <v>35428</v>
      </c>
      <c r="H84" s="69">
        <f>H85</f>
        <v>85428</v>
      </c>
      <c r="I84" s="69">
        <f>I85</f>
        <v>30750</v>
      </c>
      <c r="J84" s="72">
        <f t="shared" si="10"/>
        <v>35.9952240483214</v>
      </c>
      <c r="K84" s="72">
        <f>(I84/E84)*100</f>
        <v>110.62201590366855</v>
      </c>
      <c r="L84" s="104"/>
    </row>
    <row r="85" spans="1:12" ht="22.5">
      <c r="A85" s="122"/>
      <c r="B85" s="116"/>
      <c r="C85" s="13">
        <v>4300</v>
      </c>
      <c r="D85" s="13" t="s">
        <v>19</v>
      </c>
      <c r="E85" s="62">
        <v>27797.36</v>
      </c>
      <c r="F85" s="72">
        <v>51</v>
      </c>
      <c r="G85" s="62">
        <v>35428</v>
      </c>
      <c r="H85" s="62">
        <v>85428</v>
      </c>
      <c r="I85" s="62">
        <v>30750</v>
      </c>
      <c r="J85" s="75">
        <f t="shared" si="10"/>
        <v>35.9952240483214</v>
      </c>
      <c r="K85" s="76">
        <f aca="true" t="shared" si="11" ref="K85:K97">(I85/E85)*100</f>
        <v>110.62201590366855</v>
      </c>
      <c r="L85" s="105"/>
    </row>
    <row r="86" spans="1:12" ht="11.25">
      <c r="A86" s="122"/>
      <c r="B86" s="123">
        <v>71035</v>
      </c>
      <c r="C86" s="2"/>
      <c r="D86" s="2" t="s">
        <v>64</v>
      </c>
      <c r="E86" s="69">
        <f>E87+E88</f>
        <v>2900</v>
      </c>
      <c r="F86" s="72">
        <v>100</v>
      </c>
      <c r="G86" s="69">
        <f>G87+G88</f>
        <v>500</v>
      </c>
      <c r="H86" s="69">
        <f>H87+H88</f>
        <v>4000</v>
      </c>
      <c r="I86" s="69">
        <f>I87+I88</f>
        <v>3724.63</v>
      </c>
      <c r="J86" s="74">
        <f t="shared" si="10"/>
        <v>93.11575</v>
      </c>
      <c r="K86" s="72">
        <f t="shared" si="11"/>
        <v>128.43551724137933</v>
      </c>
      <c r="L86" s="104"/>
    </row>
    <row r="87" spans="1:12" ht="22.5">
      <c r="A87" s="122"/>
      <c r="B87" s="118"/>
      <c r="C87" s="13">
        <v>4210</v>
      </c>
      <c r="D87" s="13" t="s">
        <v>14</v>
      </c>
      <c r="E87" s="62">
        <v>59.8</v>
      </c>
      <c r="F87" s="72">
        <v>100</v>
      </c>
      <c r="G87" s="62">
        <v>200</v>
      </c>
      <c r="H87" s="62">
        <v>2200</v>
      </c>
      <c r="I87" s="62">
        <v>2191.83</v>
      </c>
      <c r="J87" s="75">
        <f t="shared" si="10"/>
        <v>99.62863636363636</v>
      </c>
      <c r="K87" s="76"/>
      <c r="L87" s="105"/>
    </row>
    <row r="88" spans="1:12" ht="22.5">
      <c r="A88" s="122"/>
      <c r="B88" s="118"/>
      <c r="C88" s="13">
        <v>4300</v>
      </c>
      <c r="D88" s="13" t="s">
        <v>19</v>
      </c>
      <c r="E88" s="62">
        <v>2840.2</v>
      </c>
      <c r="F88" s="72">
        <v>100</v>
      </c>
      <c r="G88" s="62">
        <v>300</v>
      </c>
      <c r="H88" s="62">
        <v>1800</v>
      </c>
      <c r="I88" s="62">
        <v>1532.8</v>
      </c>
      <c r="J88" s="75">
        <f t="shared" si="10"/>
        <v>85.15555555555555</v>
      </c>
      <c r="K88" s="76">
        <f t="shared" si="11"/>
        <v>53.968030420392935</v>
      </c>
      <c r="L88" s="105"/>
    </row>
    <row r="89" spans="1:12" ht="21">
      <c r="A89" s="114" t="s">
        <v>65</v>
      </c>
      <c r="B89" s="25"/>
      <c r="C89" s="2"/>
      <c r="D89" s="2" t="s">
        <v>66</v>
      </c>
      <c r="E89" s="69">
        <f>E92+E100+E106+E140+E132</f>
        <v>2248757.0999999996</v>
      </c>
      <c r="F89" s="72">
        <v>96</v>
      </c>
      <c r="G89" s="69">
        <f>G92+G100+G106+G140+G132</f>
        <v>2447207.3</v>
      </c>
      <c r="H89" s="69">
        <f>H92+H100+H106+H140+H132</f>
        <v>2509331.35</v>
      </c>
      <c r="I89" s="69">
        <f>I92+I100+I106+I140+I132</f>
        <v>2269855.84</v>
      </c>
      <c r="J89" s="74">
        <f aca="true" t="shared" si="12" ref="J89:J98">(I89/H89)*100</f>
        <v>90.45660071955024</v>
      </c>
      <c r="K89" s="72">
        <f t="shared" si="11"/>
        <v>100.9382400615878</v>
      </c>
      <c r="L89" s="104">
        <f>I89/$I$709*100</f>
        <v>8.372294485068934</v>
      </c>
    </row>
    <row r="90" spans="1:12" ht="11.25">
      <c r="A90" s="108"/>
      <c r="B90" s="25"/>
      <c r="C90" s="2"/>
      <c r="D90" s="85" t="s">
        <v>8</v>
      </c>
      <c r="E90" s="71">
        <f>E92+E100+E106-E131+E132+E140</f>
        <v>2243647.0999999996</v>
      </c>
      <c r="F90" s="92">
        <v>96</v>
      </c>
      <c r="G90" s="71">
        <f>G92+G100+G106-G131+G132+G140</f>
        <v>2434487.3</v>
      </c>
      <c r="H90" s="71">
        <f>H92+H100+H106-H131+H132+H140</f>
        <v>2496611.35</v>
      </c>
      <c r="I90" s="71">
        <f>I92+I100+I106-I131+I132+I140</f>
        <v>2268269.1399999997</v>
      </c>
      <c r="J90" s="74">
        <f t="shared" si="12"/>
        <v>90.85391444687615</v>
      </c>
      <c r="K90" s="72">
        <f t="shared" si="11"/>
        <v>101.09741144228965</v>
      </c>
      <c r="L90" s="104">
        <f>I90/$I$709*100</f>
        <v>8.366441990198837</v>
      </c>
    </row>
    <row r="91" spans="1:12" ht="11.25">
      <c r="A91" s="108"/>
      <c r="B91" s="25"/>
      <c r="C91" s="2"/>
      <c r="D91" s="85" t="s">
        <v>9</v>
      </c>
      <c r="E91" s="71">
        <f>E131</f>
        <v>5110</v>
      </c>
      <c r="F91" s="92">
        <v>60</v>
      </c>
      <c r="G91" s="71">
        <f>G131</f>
        <v>12720</v>
      </c>
      <c r="H91" s="71">
        <f>H131</f>
        <v>12720</v>
      </c>
      <c r="I91" s="71">
        <f>I131</f>
        <v>1586.7</v>
      </c>
      <c r="J91" s="92">
        <f t="shared" si="12"/>
        <v>12.474056603773585</v>
      </c>
      <c r="K91" s="92">
        <f t="shared" si="11"/>
        <v>31.050880626223094</v>
      </c>
      <c r="L91" s="105"/>
    </row>
    <row r="92" spans="1:12" ht="11.25" customHeight="1">
      <c r="A92" s="108"/>
      <c r="B92" s="107">
        <v>75011</v>
      </c>
      <c r="C92" s="2"/>
      <c r="D92" s="2" t="s">
        <v>67</v>
      </c>
      <c r="E92" s="69">
        <f>E93+E94+E95+E96+E99+E97+E98</f>
        <v>130789.33000000002</v>
      </c>
      <c r="F92" s="72">
        <v>89</v>
      </c>
      <c r="G92" s="69">
        <f>G93+G94+G95+G96+G99+G97+G98</f>
        <v>132166.7</v>
      </c>
      <c r="H92" s="69">
        <f>H93+H94+H95+H96+H99+H97+H98</f>
        <v>135427.47</v>
      </c>
      <c r="I92" s="69">
        <f>I93+I94+I95+I96+I99+I97+I98</f>
        <v>127616.33</v>
      </c>
      <c r="J92" s="74">
        <f t="shared" si="12"/>
        <v>94.2322336819849</v>
      </c>
      <c r="K92" s="72">
        <f t="shared" si="11"/>
        <v>97.57396111747035</v>
      </c>
      <c r="L92" s="104"/>
    </row>
    <row r="93" spans="1:12" ht="20.25" customHeight="1">
      <c r="A93" s="108"/>
      <c r="B93" s="108"/>
      <c r="C93" s="13" t="s">
        <v>43</v>
      </c>
      <c r="D93" s="13" t="s">
        <v>68</v>
      </c>
      <c r="E93" s="62">
        <v>94442.31</v>
      </c>
      <c r="F93" s="76">
        <v>92</v>
      </c>
      <c r="G93" s="62">
        <v>94684.46</v>
      </c>
      <c r="H93" s="62">
        <v>94794.46</v>
      </c>
      <c r="I93" s="62">
        <v>92593.94</v>
      </c>
      <c r="J93" s="76">
        <f t="shared" si="12"/>
        <v>97.67864071381386</v>
      </c>
      <c r="K93" s="76">
        <f t="shared" si="11"/>
        <v>98.04285812153472</v>
      </c>
      <c r="L93" s="105"/>
    </row>
    <row r="94" spans="1:12" ht="21.75" customHeight="1">
      <c r="A94" s="108"/>
      <c r="B94" s="108"/>
      <c r="C94" s="13">
        <v>4040</v>
      </c>
      <c r="D94" s="13" t="s">
        <v>69</v>
      </c>
      <c r="E94" s="62">
        <v>7135.71</v>
      </c>
      <c r="F94" s="76">
        <v>95</v>
      </c>
      <c r="G94" s="62">
        <v>7600</v>
      </c>
      <c r="H94" s="62">
        <v>7350</v>
      </c>
      <c r="I94" s="62">
        <v>6660.54</v>
      </c>
      <c r="J94" s="75">
        <f t="shared" si="12"/>
        <v>90.61959183673468</v>
      </c>
      <c r="K94" s="76">
        <f t="shared" si="11"/>
        <v>93.34095696153571</v>
      </c>
      <c r="L94" s="105"/>
    </row>
    <row r="95" spans="1:12" ht="21" customHeight="1">
      <c r="A95" s="108"/>
      <c r="B95" s="108"/>
      <c r="C95" s="13">
        <v>4110</v>
      </c>
      <c r="D95" s="13" t="s">
        <v>184</v>
      </c>
      <c r="E95" s="62">
        <v>15108.5</v>
      </c>
      <c r="F95" s="76">
        <v>69</v>
      </c>
      <c r="G95" s="62">
        <v>14562.47</v>
      </c>
      <c r="H95" s="62">
        <v>17777.04</v>
      </c>
      <c r="I95" s="62">
        <v>16038.21</v>
      </c>
      <c r="J95" s="75">
        <f t="shared" si="12"/>
        <v>90.21867532502597</v>
      </c>
      <c r="K95" s="76">
        <f t="shared" si="11"/>
        <v>106.15355594532878</v>
      </c>
      <c r="L95" s="105"/>
    </row>
    <row r="96" spans="1:12" ht="12" customHeight="1">
      <c r="A96" s="108"/>
      <c r="B96" s="108"/>
      <c r="C96" s="13">
        <v>4120</v>
      </c>
      <c r="D96" s="13" t="s">
        <v>30</v>
      </c>
      <c r="E96" s="62">
        <v>2181.05</v>
      </c>
      <c r="F96" s="76">
        <v>78</v>
      </c>
      <c r="G96" s="62">
        <v>2319.77</v>
      </c>
      <c r="H96" s="62">
        <v>2505.97</v>
      </c>
      <c r="I96" s="62">
        <v>1554.09</v>
      </c>
      <c r="J96" s="76">
        <f t="shared" si="12"/>
        <v>62.01550696935718</v>
      </c>
      <c r="K96" s="76">
        <f t="shared" si="11"/>
        <v>71.25421242062309</v>
      </c>
      <c r="L96" s="105"/>
    </row>
    <row r="97" spans="1:12" ht="22.5">
      <c r="A97" s="108"/>
      <c r="B97" s="108"/>
      <c r="C97" s="13">
        <v>4210</v>
      </c>
      <c r="D97" s="13" t="s">
        <v>14</v>
      </c>
      <c r="E97" s="62">
        <v>6744.41</v>
      </c>
      <c r="F97" s="76">
        <v>96</v>
      </c>
      <c r="G97" s="62">
        <v>8400</v>
      </c>
      <c r="H97" s="62">
        <v>6400</v>
      </c>
      <c r="I97" s="62">
        <v>4942.89</v>
      </c>
      <c r="J97" s="75">
        <f t="shared" si="12"/>
        <v>77.23265625</v>
      </c>
      <c r="K97" s="76">
        <f t="shared" si="11"/>
        <v>73.28869389613028</v>
      </c>
      <c r="L97" s="105"/>
    </row>
    <row r="98" spans="1:12" ht="11.25" customHeight="1">
      <c r="A98" s="108"/>
      <c r="B98" s="108"/>
      <c r="C98" s="13">
        <v>4300</v>
      </c>
      <c r="D98" s="13" t="s">
        <v>19</v>
      </c>
      <c r="E98" s="62">
        <v>1777.35</v>
      </c>
      <c r="F98" s="76">
        <v>89</v>
      </c>
      <c r="G98" s="62">
        <v>1500</v>
      </c>
      <c r="H98" s="62">
        <v>3500</v>
      </c>
      <c r="I98" s="62">
        <v>2726.66</v>
      </c>
      <c r="J98" s="75">
        <f t="shared" si="12"/>
        <v>77.90457142857143</v>
      </c>
      <c r="K98" s="76">
        <f aca="true" t="shared" si="13" ref="K98:K103">(I98/E98)*100</f>
        <v>153.4115396517287</v>
      </c>
      <c r="L98" s="105"/>
    </row>
    <row r="99" spans="1:12" ht="11.25">
      <c r="A99" s="108"/>
      <c r="B99" s="108"/>
      <c r="C99" s="13">
        <v>4440</v>
      </c>
      <c r="D99" s="13" t="s">
        <v>70</v>
      </c>
      <c r="E99" s="62">
        <v>3400</v>
      </c>
      <c r="F99" s="76">
        <v>100</v>
      </c>
      <c r="G99" s="62">
        <v>3100</v>
      </c>
      <c r="H99" s="62">
        <v>3100</v>
      </c>
      <c r="I99" s="62">
        <v>3100</v>
      </c>
      <c r="J99" s="76">
        <f>(I99/H99)*100</f>
        <v>100</v>
      </c>
      <c r="K99" s="76">
        <f t="shared" si="13"/>
        <v>91.17647058823529</v>
      </c>
      <c r="L99" s="105"/>
    </row>
    <row r="100" spans="1:12" ht="11.25">
      <c r="A100" s="108"/>
      <c r="B100" s="107">
        <v>75022</v>
      </c>
      <c r="C100" s="2"/>
      <c r="D100" s="2" t="s">
        <v>71</v>
      </c>
      <c r="E100" s="69">
        <f>E101+E102+E103+E104+E105</f>
        <v>83895.95</v>
      </c>
      <c r="F100" s="72">
        <v>99</v>
      </c>
      <c r="G100" s="69">
        <f>G101+G102+G103+G104+G105</f>
        <v>80520</v>
      </c>
      <c r="H100" s="69">
        <f>H101+H102+H103+H104+H105</f>
        <v>82437</v>
      </c>
      <c r="I100" s="69">
        <f>I101+I102+I103+I104+I105</f>
        <v>74329.69</v>
      </c>
      <c r="J100" s="74">
        <f>(I100/H100)*100</f>
        <v>90.16544755388965</v>
      </c>
      <c r="K100" s="72">
        <f t="shared" si="13"/>
        <v>88.59747103406065</v>
      </c>
      <c r="L100" s="104"/>
    </row>
    <row r="101" spans="1:12" ht="21.75" customHeight="1">
      <c r="A101" s="108"/>
      <c r="B101" s="108"/>
      <c r="C101" s="13">
        <v>3030</v>
      </c>
      <c r="D101" s="13" t="s">
        <v>72</v>
      </c>
      <c r="E101" s="62">
        <v>66862.67</v>
      </c>
      <c r="F101" s="76">
        <v>100</v>
      </c>
      <c r="G101" s="62">
        <v>65000</v>
      </c>
      <c r="H101" s="62">
        <v>62400</v>
      </c>
      <c r="I101" s="62">
        <v>62327.14</v>
      </c>
      <c r="J101" s="75">
        <f aca="true" t="shared" si="14" ref="J101:J156">(I101/H101)*100</f>
        <v>99.88323717948718</v>
      </c>
      <c r="K101" s="76">
        <f t="shared" si="13"/>
        <v>93.21664839289248</v>
      </c>
      <c r="L101" s="105"/>
    </row>
    <row r="102" spans="1:12" ht="11.25" customHeight="1">
      <c r="A102" s="108"/>
      <c r="B102" s="108"/>
      <c r="C102" s="13">
        <v>4210</v>
      </c>
      <c r="D102" s="13" t="s">
        <v>14</v>
      </c>
      <c r="E102" s="62">
        <v>8622.4</v>
      </c>
      <c r="F102" s="76">
        <v>94</v>
      </c>
      <c r="G102" s="62">
        <v>10000</v>
      </c>
      <c r="H102" s="62">
        <v>7600</v>
      </c>
      <c r="I102" s="62">
        <v>5287.46</v>
      </c>
      <c r="J102" s="75">
        <f t="shared" si="14"/>
        <v>69.57184210526316</v>
      </c>
      <c r="K102" s="76">
        <f t="shared" si="13"/>
        <v>61.32236964186306</v>
      </c>
      <c r="L102" s="105"/>
    </row>
    <row r="103" spans="1:12" ht="13.5" customHeight="1">
      <c r="A103" s="108"/>
      <c r="B103" s="108"/>
      <c r="C103" s="13">
        <v>4300</v>
      </c>
      <c r="D103" s="13" t="s">
        <v>19</v>
      </c>
      <c r="E103" s="62">
        <v>8410.88</v>
      </c>
      <c r="F103" s="76">
        <v>97</v>
      </c>
      <c r="G103" s="62">
        <v>5120</v>
      </c>
      <c r="H103" s="62">
        <v>12037</v>
      </c>
      <c r="I103" s="62">
        <v>6715.09</v>
      </c>
      <c r="J103" s="75">
        <f t="shared" si="14"/>
        <v>55.78707319099443</v>
      </c>
      <c r="K103" s="76">
        <f t="shared" si="13"/>
        <v>79.83813822097095</v>
      </c>
      <c r="L103" s="105"/>
    </row>
    <row r="104" spans="1:12" ht="12.75" customHeight="1">
      <c r="A104" s="108"/>
      <c r="B104" s="108"/>
      <c r="C104" s="13">
        <v>4410</v>
      </c>
      <c r="D104" s="13" t="s">
        <v>73</v>
      </c>
      <c r="E104" s="62"/>
      <c r="F104" s="76"/>
      <c r="G104" s="62">
        <v>200</v>
      </c>
      <c r="H104" s="62">
        <v>200</v>
      </c>
      <c r="I104" s="62"/>
      <c r="J104" s="75"/>
      <c r="K104" s="76"/>
      <c r="L104" s="105"/>
    </row>
    <row r="105" spans="1:12" ht="22.5">
      <c r="A105" s="108"/>
      <c r="B105" s="110"/>
      <c r="C105" s="13">
        <v>4420</v>
      </c>
      <c r="D105" s="13" t="s">
        <v>74</v>
      </c>
      <c r="E105" s="62"/>
      <c r="F105" s="76"/>
      <c r="G105" s="62">
        <v>200</v>
      </c>
      <c r="H105" s="62">
        <v>200</v>
      </c>
      <c r="I105" s="62"/>
      <c r="J105" s="75"/>
      <c r="K105" s="76"/>
      <c r="L105" s="105"/>
    </row>
    <row r="106" spans="1:12" ht="11.25">
      <c r="A106" s="108"/>
      <c r="B106" s="121">
        <v>75023</v>
      </c>
      <c r="C106" s="2"/>
      <c r="D106" s="2" t="s">
        <v>75</v>
      </c>
      <c r="E106" s="60">
        <f>E107+E108+E109+E110+E111+E112+E113+E114+E115+E116+E117+E118+E119+E123+E124+E125+E126+E127+E131+E120+E121+E122+E130+E128+E129</f>
        <v>1969853.06</v>
      </c>
      <c r="F106" s="66">
        <v>97</v>
      </c>
      <c r="G106" s="60">
        <f>G107+G108+G109+G110+G111+G112+G113+G114+G115+G116+G117+G118+G119+G123+G124+G125+G126+G127+G131+G120+G121+G122+G130+G128+G129</f>
        <v>2106390.5999999996</v>
      </c>
      <c r="H106" s="60">
        <f>H107+H108+H109+H110+H111+H112+H113+H114+H115+H116+H117+H118+H119+H123+H124+H125+H126+H127+H131+H120+H121+H122+H130+H128+H129</f>
        <v>2109564.58</v>
      </c>
      <c r="I106" s="60">
        <f>I107+I108+I109+I110+I111+I112+I113+I114+I115+I116+I117+I118+I119+I123+I124+I125+I126+I127+I131+I120+I121+I122+I130+I128+I129</f>
        <v>1905918.16</v>
      </c>
      <c r="J106" s="20">
        <f t="shared" si="14"/>
        <v>90.34651880626474</v>
      </c>
      <c r="K106" s="72">
        <f aca="true" t="shared" si="15" ref="K106:K121">(I106/E106)*100</f>
        <v>96.75433151343785</v>
      </c>
      <c r="L106" s="104">
        <f>I106/$I$709*100</f>
        <v>7.029921380364283</v>
      </c>
    </row>
    <row r="107" spans="1:12" ht="21" customHeight="1">
      <c r="A107" s="108"/>
      <c r="B107" s="122"/>
      <c r="C107" s="13" t="s">
        <v>42</v>
      </c>
      <c r="D107" s="13" t="s">
        <v>210</v>
      </c>
      <c r="E107" s="62">
        <v>7494.06</v>
      </c>
      <c r="F107" s="76">
        <v>94</v>
      </c>
      <c r="G107" s="62">
        <v>11766</v>
      </c>
      <c r="H107" s="62">
        <v>11766</v>
      </c>
      <c r="I107" s="62">
        <v>4123.9</v>
      </c>
      <c r="J107" s="75">
        <f t="shared" si="14"/>
        <v>35.04929457759646</v>
      </c>
      <c r="K107" s="76">
        <f t="shared" si="15"/>
        <v>55.02891623499144</v>
      </c>
      <c r="L107" s="105"/>
    </row>
    <row r="108" spans="1:12" ht="21.75" customHeight="1">
      <c r="A108" s="108"/>
      <c r="B108" s="122"/>
      <c r="C108" s="13" t="s">
        <v>43</v>
      </c>
      <c r="D108" s="13" t="s">
        <v>211</v>
      </c>
      <c r="E108" s="62">
        <v>1264216.72</v>
      </c>
      <c r="F108" s="76">
        <v>99</v>
      </c>
      <c r="G108" s="62">
        <v>1324993.44</v>
      </c>
      <c r="H108" s="62">
        <v>1264993.44</v>
      </c>
      <c r="I108" s="62">
        <v>1183091.77</v>
      </c>
      <c r="J108" s="75">
        <f t="shared" si="14"/>
        <v>93.52552610865715</v>
      </c>
      <c r="K108" s="76">
        <f t="shared" si="15"/>
        <v>93.58298710050283</v>
      </c>
      <c r="L108" s="105">
        <f>I108/$I$709*100</f>
        <v>4.363798143806985</v>
      </c>
    </row>
    <row r="109" spans="1:12" ht="22.5" customHeight="1">
      <c r="A109" s="108"/>
      <c r="B109" s="122"/>
      <c r="C109" s="13" t="s">
        <v>45</v>
      </c>
      <c r="D109" s="13" t="s">
        <v>209</v>
      </c>
      <c r="E109" s="62">
        <v>94823.8</v>
      </c>
      <c r="F109" s="76">
        <v>99</v>
      </c>
      <c r="G109" s="62">
        <v>97000</v>
      </c>
      <c r="H109" s="62">
        <v>97000</v>
      </c>
      <c r="I109" s="62">
        <v>96765.74</v>
      </c>
      <c r="J109" s="75">
        <f t="shared" si="14"/>
        <v>99.75849484536083</v>
      </c>
      <c r="K109" s="76">
        <f t="shared" si="15"/>
        <v>102.04794576888925</v>
      </c>
      <c r="L109" s="105"/>
    </row>
    <row r="110" spans="1:12" ht="22.5" customHeight="1">
      <c r="A110" s="108"/>
      <c r="B110" s="122"/>
      <c r="C110" s="13" t="s">
        <v>28</v>
      </c>
      <c r="D110" s="13" t="s">
        <v>111</v>
      </c>
      <c r="E110" s="62">
        <v>199469.35</v>
      </c>
      <c r="F110" s="76">
        <v>100</v>
      </c>
      <c r="G110" s="62">
        <v>193500</v>
      </c>
      <c r="H110" s="62">
        <v>247562.53</v>
      </c>
      <c r="I110" s="62">
        <v>204994.77</v>
      </c>
      <c r="J110" s="75">
        <f t="shared" si="14"/>
        <v>82.80524924349415</v>
      </c>
      <c r="K110" s="76">
        <f t="shared" si="15"/>
        <v>102.770059660795</v>
      </c>
      <c r="L110" s="105">
        <f>I110/$I$709*100</f>
        <v>0.7561169974296582</v>
      </c>
    </row>
    <row r="111" spans="1:12" ht="11.25" customHeight="1">
      <c r="A111" s="108"/>
      <c r="B111" s="122"/>
      <c r="C111" s="13" t="s">
        <v>29</v>
      </c>
      <c r="D111" s="13" t="s">
        <v>77</v>
      </c>
      <c r="E111" s="62">
        <v>22827.34</v>
      </c>
      <c r="F111" s="76">
        <v>81</v>
      </c>
      <c r="G111" s="62">
        <v>32000</v>
      </c>
      <c r="H111" s="62">
        <v>34895.05</v>
      </c>
      <c r="I111" s="62">
        <v>20575.06</v>
      </c>
      <c r="J111" s="75">
        <f t="shared" si="14"/>
        <v>58.96268955052364</v>
      </c>
      <c r="K111" s="76">
        <f t="shared" si="15"/>
        <v>90.13341020022483</v>
      </c>
      <c r="L111" s="105"/>
    </row>
    <row r="112" spans="1:12" ht="31.5" customHeight="1">
      <c r="A112" s="108"/>
      <c r="B112" s="122"/>
      <c r="C112" s="13" t="s">
        <v>78</v>
      </c>
      <c r="D112" s="13" t="s">
        <v>212</v>
      </c>
      <c r="E112" s="62">
        <v>19980</v>
      </c>
      <c r="F112" s="76">
        <v>90</v>
      </c>
      <c r="G112" s="62">
        <v>19000</v>
      </c>
      <c r="H112" s="62">
        <v>30000</v>
      </c>
      <c r="I112" s="62">
        <v>26118</v>
      </c>
      <c r="J112" s="75">
        <f t="shared" si="14"/>
        <v>87.06</v>
      </c>
      <c r="K112" s="76">
        <f t="shared" si="15"/>
        <v>130.72072072072072</v>
      </c>
      <c r="L112" s="105"/>
    </row>
    <row r="113" spans="1:12" ht="22.5" customHeight="1">
      <c r="A113" s="108"/>
      <c r="B113" s="122"/>
      <c r="C113" s="13" t="s">
        <v>31</v>
      </c>
      <c r="D113" s="13" t="s">
        <v>32</v>
      </c>
      <c r="E113" s="62">
        <v>14898.07</v>
      </c>
      <c r="F113" s="76">
        <v>94</v>
      </c>
      <c r="G113" s="62">
        <v>16000</v>
      </c>
      <c r="H113" s="62">
        <v>16000</v>
      </c>
      <c r="I113" s="62">
        <v>15365.54</v>
      </c>
      <c r="J113" s="75">
        <f t="shared" si="14"/>
        <v>96.034625</v>
      </c>
      <c r="K113" s="76">
        <f t="shared" si="15"/>
        <v>103.13778898877506</v>
      </c>
      <c r="L113" s="105"/>
    </row>
    <row r="114" spans="1:12" ht="11.25" customHeight="1">
      <c r="A114" s="108"/>
      <c r="B114" s="122"/>
      <c r="C114" s="13" t="s">
        <v>33</v>
      </c>
      <c r="D114" s="13" t="s">
        <v>14</v>
      </c>
      <c r="E114" s="62">
        <v>128961.69</v>
      </c>
      <c r="F114" s="76">
        <v>82</v>
      </c>
      <c r="G114" s="62">
        <v>173472</v>
      </c>
      <c r="H114" s="62">
        <v>164742</v>
      </c>
      <c r="I114" s="62">
        <v>141906.15</v>
      </c>
      <c r="J114" s="75">
        <f t="shared" si="14"/>
        <v>86.13841643296792</v>
      </c>
      <c r="K114" s="76">
        <f t="shared" si="15"/>
        <v>110.03744600431338</v>
      </c>
      <c r="L114" s="105">
        <f>I114/$I$709*100</f>
        <v>0.5234165342598872</v>
      </c>
    </row>
    <row r="115" spans="1:12" ht="13.5" customHeight="1">
      <c r="A115" s="108"/>
      <c r="B115" s="122"/>
      <c r="C115" s="13" t="s">
        <v>34</v>
      </c>
      <c r="D115" s="13" t="s">
        <v>15</v>
      </c>
      <c r="E115" s="62">
        <v>19426.49</v>
      </c>
      <c r="F115" s="76">
        <v>99</v>
      </c>
      <c r="G115" s="62">
        <v>19560</v>
      </c>
      <c r="H115" s="62">
        <v>22260</v>
      </c>
      <c r="I115" s="62">
        <v>20368.45</v>
      </c>
      <c r="J115" s="75">
        <f t="shared" si="14"/>
        <v>91.5024707996406</v>
      </c>
      <c r="K115" s="76">
        <f t="shared" si="15"/>
        <v>104.84884299737112</v>
      </c>
      <c r="L115" s="105"/>
    </row>
    <row r="116" spans="1:12" ht="12" customHeight="1">
      <c r="A116" s="108"/>
      <c r="B116" s="122"/>
      <c r="C116" s="13" t="s">
        <v>16</v>
      </c>
      <c r="D116" s="13" t="s">
        <v>17</v>
      </c>
      <c r="E116" s="62"/>
      <c r="F116" s="76"/>
      <c r="G116" s="62">
        <v>13720</v>
      </c>
      <c r="H116" s="62">
        <v>20</v>
      </c>
      <c r="I116" s="62"/>
      <c r="J116" s="75">
        <f t="shared" si="14"/>
        <v>0</v>
      </c>
      <c r="K116" s="76"/>
      <c r="L116" s="105"/>
    </row>
    <row r="117" spans="1:12" ht="13.5" customHeight="1">
      <c r="A117" s="108"/>
      <c r="B117" s="122"/>
      <c r="C117" s="13" t="s">
        <v>79</v>
      </c>
      <c r="D117" s="13" t="s">
        <v>80</v>
      </c>
      <c r="E117" s="62">
        <v>945</v>
      </c>
      <c r="F117" s="76">
        <v>94</v>
      </c>
      <c r="G117" s="62">
        <v>2125</v>
      </c>
      <c r="H117" s="62">
        <v>725</v>
      </c>
      <c r="I117" s="62">
        <v>590</v>
      </c>
      <c r="J117" s="75">
        <f>(I117/H117)*100</f>
        <v>81.37931034482759</v>
      </c>
      <c r="K117" s="76">
        <f t="shared" si="15"/>
        <v>62.43386243386243</v>
      </c>
      <c r="L117" s="105"/>
    </row>
    <row r="118" spans="1:12" ht="12" customHeight="1">
      <c r="A118" s="108"/>
      <c r="B118" s="122"/>
      <c r="C118" s="13" t="s">
        <v>18</v>
      </c>
      <c r="D118" s="13" t="s">
        <v>19</v>
      </c>
      <c r="E118" s="62">
        <v>87514.69</v>
      </c>
      <c r="F118" s="76">
        <v>90</v>
      </c>
      <c r="G118" s="62">
        <v>83615.76</v>
      </c>
      <c r="H118" s="62">
        <v>98572.16</v>
      </c>
      <c r="I118" s="62">
        <v>88957.32</v>
      </c>
      <c r="J118" s="76">
        <f t="shared" si="14"/>
        <v>90.24588687110032</v>
      </c>
      <c r="K118" s="76">
        <f t="shared" si="15"/>
        <v>101.64844324992752</v>
      </c>
      <c r="L118" s="105"/>
    </row>
    <row r="119" spans="1:12" ht="11.25" customHeight="1">
      <c r="A119" s="108"/>
      <c r="B119" s="122"/>
      <c r="C119" s="13" t="s">
        <v>81</v>
      </c>
      <c r="D119" s="13" t="s">
        <v>82</v>
      </c>
      <c r="E119" s="62">
        <v>4266.41</v>
      </c>
      <c r="F119" s="76">
        <v>99</v>
      </c>
      <c r="G119" s="62">
        <v>6000</v>
      </c>
      <c r="H119" s="62">
        <v>6000</v>
      </c>
      <c r="I119" s="62">
        <v>3549.53</v>
      </c>
      <c r="J119" s="75">
        <f t="shared" si="14"/>
        <v>59.15883333333334</v>
      </c>
      <c r="K119" s="76">
        <f t="shared" si="15"/>
        <v>83.19711420140119</v>
      </c>
      <c r="L119" s="105"/>
    </row>
    <row r="120" spans="1:12" ht="11.25" customHeight="1">
      <c r="A120" s="108"/>
      <c r="B120" s="122"/>
      <c r="C120" s="13">
        <v>4360</v>
      </c>
      <c r="D120" s="13" t="s">
        <v>218</v>
      </c>
      <c r="E120" s="62">
        <v>7634.92</v>
      </c>
      <c r="F120" s="76">
        <v>93</v>
      </c>
      <c r="G120" s="62">
        <v>8018.4</v>
      </c>
      <c r="H120" s="62">
        <v>8068.4</v>
      </c>
      <c r="I120" s="62">
        <v>7361.52</v>
      </c>
      <c r="J120" s="75">
        <f t="shared" si="14"/>
        <v>91.238907342224</v>
      </c>
      <c r="K120" s="76">
        <f t="shared" si="15"/>
        <v>96.41908494129605</v>
      </c>
      <c r="L120" s="105"/>
    </row>
    <row r="121" spans="1:12" ht="34.5" customHeight="1">
      <c r="A121" s="108"/>
      <c r="B121" s="122"/>
      <c r="C121" s="13">
        <v>4370</v>
      </c>
      <c r="D121" s="13" t="s">
        <v>219</v>
      </c>
      <c r="E121" s="62">
        <v>9241.94</v>
      </c>
      <c r="F121" s="76">
        <v>92</v>
      </c>
      <c r="G121" s="62">
        <v>9000</v>
      </c>
      <c r="H121" s="62">
        <v>9900</v>
      </c>
      <c r="I121" s="62">
        <v>9105.05</v>
      </c>
      <c r="J121" s="75">
        <f t="shared" si="14"/>
        <v>91.97020202020201</v>
      </c>
      <c r="K121" s="76">
        <f t="shared" si="15"/>
        <v>98.5188174777157</v>
      </c>
      <c r="L121" s="105"/>
    </row>
    <row r="122" spans="1:12" ht="22.5">
      <c r="A122" s="108"/>
      <c r="B122" s="122"/>
      <c r="C122" s="13">
        <v>4380</v>
      </c>
      <c r="D122" s="13" t="s">
        <v>261</v>
      </c>
      <c r="E122" s="62"/>
      <c r="F122" s="76"/>
      <c r="G122" s="62">
        <v>200</v>
      </c>
      <c r="H122" s="62">
        <v>200</v>
      </c>
      <c r="I122" s="62"/>
      <c r="J122" s="75"/>
      <c r="K122" s="76"/>
      <c r="L122" s="105"/>
    </row>
    <row r="123" spans="1:12" ht="14.25" customHeight="1">
      <c r="A123" s="108"/>
      <c r="B123" s="122"/>
      <c r="C123" s="13" t="s">
        <v>83</v>
      </c>
      <c r="D123" s="13" t="s">
        <v>73</v>
      </c>
      <c r="E123" s="62">
        <v>18532.36</v>
      </c>
      <c r="F123" s="76">
        <v>98</v>
      </c>
      <c r="G123" s="62">
        <v>16000</v>
      </c>
      <c r="H123" s="62">
        <v>17000</v>
      </c>
      <c r="I123" s="62">
        <v>15187.38</v>
      </c>
      <c r="J123" s="75">
        <f t="shared" si="14"/>
        <v>89.3375294117647</v>
      </c>
      <c r="K123" s="76">
        <f>(I123/E123)*100</f>
        <v>81.95059884439974</v>
      </c>
      <c r="L123" s="105"/>
    </row>
    <row r="124" spans="1:12" ht="22.5" customHeight="1">
      <c r="A124" s="108"/>
      <c r="B124" s="122"/>
      <c r="C124" s="13" t="s">
        <v>84</v>
      </c>
      <c r="D124" s="13" t="s">
        <v>74</v>
      </c>
      <c r="E124" s="62"/>
      <c r="F124" s="76"/>
      <c r="G124" s="62">
        <v>200</v>
      </c>
      <c r="H124" s="62">
        <v>100</v>
      </c>
      <c r="I124" s="62"/>
      <c r="J124" s="75"/>
      <c r="K124" s="76"/>
      <c r="L124" s="105"/>
    </row>
    <row r="125" spans="1:12" ht="12" customHeight="1">
      <c r="A125" s="108"/>
      <c r="B125" s="122"/>
      <c r="C125" s="13" t="s">
        <v>58</v>
      </c>
      <c r="D125" s="13" t="s">
        <v>85</v>
      </c>
      <c r="E125" s="62">
        <v>8214.67</v>
      </c>
      <c r="F125" s="76">
        <v>93</v>
      </c>
      <c r="G125" s="62">
        <v>6800</v>
      </c>
      <c r="H125" s="62">
        <v>8900</v>
      </c>
      <c r="I125" s="62">
        <v>8749.8</v>
      </c>
      <c r="J125" s="75">
        <f t="shared" si="14"/>
        <v>98.3123595505618</v>
      </c>
      <c r="K125" s="76">
        <f>(I125/E125)*100</f>
        <v>106.51432133001082</v>
      </c>
      <c r="L125" s="105"/>
    </row>
    <row r="126" spans="1:12" ht="14.25" customHeight="1">
      <c r="A126" s="108"/>
      <c r="B126" s="122"/>
      <c r="C126" s="13" t="s">
        <v>48</v>
      </c>
      <c r="D126" s="13" t="s">
        <v>70</v>
      </c>
      <c r="E126" s="62">
        <v>40000</v>
      </c>
      <c r="F126" s="76">
        <v>100</v>
      </c>
      <c r="G126" s="62">
        <v>42300</v>
      </c>
      <c r="H126" s="62">
        <v>42300</v>
      </c>
      <c r="I126" s="62">
        <v>42300</v>
      </c>
      <c r="J126" s="76">
        <f t="shared" si="14"/>
        <v>100</v>
      </c>
      <c r="K126" s="76">
        <f>(I126/E126)*100</f>
        <v>105.75000000000001</v>
      </c>
      <c r="L126" s="105"/>
    </row>
    <row r="127" spans="1:12" ht="23.25" customHeight="1">
      <c r="A127" s="108"/>
      <c r="B127" s="122"/>
      <c r="C127" s="13" t="s">
        <v>86</v>
      </c>
      <c r="D127" s="13" t="s">
        <v>87</v>
      </c>
      <c r="E127" s="62"/>
      <c r="F127" s="76"/>
      <c r="G127" s="62">
        <v>200</v>
      </c>
      <c r="H127" s="62">
        <v>200</v>
      </c>
      <c r="I127" s="62"/>
      <c r="J127" s="75"/>
      <c r="K127" s="76"/>
      <c r="L127" s="105"/>
    </row>
    <row r="128" spans="1:12" ht="22.5" customHeight="1">
      <c r="A128" s="108"/>
      <c r="B128" s="122"/>
      <c r="C128" s="13">
        <v>4610</v>
      </c>
      <c r="D128" s="13" t="s">
        <v>217</v>
      </c>
      <c r="E128" s="62"/>
      <c r="F128" s="76"/>
      <c r="G128" s="62">
        <v>200</v>
      </c>
      <c r="H128" s="62">
        <v>600</v>
      </c>
      <c r="I128" s="62">
        <v>480.59</v>
      </c>
      <c r="J128" s="75">
        <f t="shared" si="14"/>
        <v>80.09833333333333</v>
      </c>
      <c r="K128" s="76"/>
      <c r="L128" s="105"/>
    </row>
    <row r="129" spans="1:12" ht="21" customHeight="1">
      <c r="A129" s="108"/>
      <c r="B129" s="122"/>
      <c r="C129" s="13">
        <v>4680</v>
      </c>
      <c r="D129" s="13" t="s">
        <v>248</v>
      </c>
      <c r="E129" s="62">
        <v>15</v>
      </c>
      <c r="F129" s="76">
        <v>75</v>
      </c>
      <c r="G129" s="62"/>
      <c r="H129" s="62"/>
      <c r="I129" s="62"/>
      <c r="J129" s="75"/>
      <c r="K129" s="76"/>
      <c r="L129" s="105"/>
    </row>
    <row r="130" spans="1:12" ht="13.5" customHeight="1">
      <c r="A130" s="108"/>
      <c r="B130" s="122"/>
      <c r="C130" s="13">
        <v>4700</v>
      </c>
      <c r="D130" s="13" t="s">
        <v>172</v>
      </c>
      <c r="E130" s="62">
        <v>16280.55</v>
      </c>
      <c r="F130" s="76">
        <v>100</v>
      </c>
      <c r="G130" s="62">
        <v>18000</v>
      </c>
      <c r="H130" s="62">
        <v>15040</v>
      </c>
      <c r="I130" s="62">
        <v>14740.89</v>
      </c>
      <c r="J130" s="75">
        <f t="shared" si="14"/>
        <v>98.01123670212766</v>
      </c>
      <c r="K130" s="76">
        <f>(I130/E130)*100</f>
        <v>90.54294848761252</v>
      </c>
      <c r="L130" s="105"/>
    </row>
    <row r="131" spans="1:12" ht="32.25" customHeight="1">
      <c r="A131" s="108"/>
      <c r="B131" s="122"/>
      <c r="C131" s="13" t="s">
        <v>60</v>
      </c>
      <c r="D131" s="13" t="s">
        <v>22</v>
      </c>
      <c r="E131" s="62">
        <v>5110</v>
      </c>
      <c r="F131" s="76">
        <v>60</v>
      </c>
      <c r="G131" s="62">
        <v>12720</v>
      </c>
      <c r="H131" s="62">
        <v>12720</v>
      </c>
      <c r="I131" s="62">
        <v>1586.7</v>
      </c>
      <c r="J131" s="76">
        <f t="shared" si="14"/>
        <v>12.474056603773585</v>
      </c>
      <c r="K131" s="76">
        <f>(I131/E131)*100</f>
        <v>31.050880626223094</v>
      </c>
      <c r="L131" s="105"/>
    </row>
    <row r="132" spans="1:12" s="24" customFormat="1" ht="15" customHeight="1">
      <c r="A132" s="108"/>
      <c r="B132" s="132">
        <v>75056</v>
      </c>
      <c r="C132" s="2"/>
      <c r="D132" s="2" t="s">
        <v>236</v>
      </c>
      <c r="E132" s="5">
        <f>E133+E134+E135+E136+E137+E138+E139</f>
        <v>24564</v>
      </c>
      <c r="F132" s="3">
        <v>100</v>
      </c>
      <c r="G132" s="5">
        <f>G133+G134+G135+G136+G137+G138+G139</f>
        <v>0</v>
      </c>
      <c r="H132" s="5">
        <f>H133+H134+H135+H136+H137+H138+H139</f>
        <v>0</v>
      </c>
      <c r="I132" s="5">
        <f>I133+I134+I135+I136+I137+I138+I139</f>
        <v>0</v>
      </c>
      <c r="J132" s="76"/>
      <c r="K132" s="3"/>
      <c r="L132" s="105"/>
    </row>
    <row r="133" spans="1:12" ht="33.75">
      <c r="A133" s="108"/>
      <c r="B133" s="108"/>
      <c r="C133" s="13">
        <v>3020</v>
      </c>
      <c r="D133" s="13" t="s">
        <v>210</v>
      </c>
      <c r="E133" s="62">
        <v>7639.63</v>
      </c>
      <c r="F133" s="76">
        <v>100</v>
      </c>
      <c r="G133" s="62"/>
      <c r="H133" s="62"/>
      <c r="I133" s="62"/>
      <c r="J133" s="76"/>
      <c r="K133" s="76"/>
      <c r="L133" s="105"/>
    </row>
    <row r="134" spans="1:12" ht="22.5" customHeight="1">
      <c r="A134" s="108"/>
      <c r="B134" s="108"/>
      <c r="C134" s="13">
        <v>3040</v>
      </c>
      <c r="D134" s="13" t="s">
        <v>246</v>
      </c>
      <c r="E134" s="62">
        <v>11771</v>
      </c>
      <c r="F134" s="76">
        <v>100</v>
      </c>
      <c r="G134" s="62"/>
      <c r="H134" s="62"/>
      <c r="I134" s="62"/>
      <c r="J134" s="76"/>
      <c r="K134" s="76"/>
      <c r="L134" s="105"/>
    </row>
    <row r="135" spans="1:12" ht="24" customHeight="1">
      <c r="A135" s="108"/>
      <c r="B135" s="108"/>
      <c r="C135" s="13">
        <v>4110</v>
      </c>
      <c r="D135" s="13" t="s">
        <v>111</v>
      </c>
      <c r="E135" s="62">
        <v>3137.61</v>
      </c>
      <c r="F135" s="76">
        <v>100</v>
      </c>
      <c r="G135" s="62"/>
      <c r="H135" s="62"/>
      <c r="I135" s="62"/>
      <c r="J135" s="76"/>
      <c r="K135" s="76"/>
      <c r="L135" s="105"/>
    </row>
    <row r="136" spans="1:12" ht="11.25" customHeight="1">
      <c r="A136" s="108"/>
      <c r="B136" s="108"/>
      <c r="C136" s="13">
        <v>4120</v>
      </c>
      <c r="D136" s="13" t="s">
        <v>77</v>
      </c>
      <c r="E136" s="62">
        <v>499.84</v>
      </c>
      <c r="F136" s="76">
        <v>100</v>
      </c>
      <c r="G136" s="62"/>
      <c r="H136" s="62"/>
      <c r="I136" s="62"/>
      <c r="J136" s="76"/>
      <c r="K136" s="76"/>
      <c r="L136" s="105"/>
    </row>
    <row r="137" spans="1:12" ht="11.25" customHeight="1">
      <c r="A137" s="108"/>
      <c r="B137" s="108"/>
      <c r="C137" s="13">
        <v>4170</v>
      </c>
      <c r="D137" s="13" t="s">
        <v>32</v>
      </c>
      <c r="E137" s="62">
        <v>990</v>
      </c>
      <c r="F137" s="76">
        <v>100</v>
      </c>
      <c r="G137" s="62"/>
      <c r="H137" s="62"/>
      <c r="I137" s="62"/>
      <c r="J137" s="76"/>
      <c r="K137" s="76"/>
      <c r="L137" s="105"/>
    </row>
    <row r="138" spans="1:12" ht="12" customHeight="1">
      <c r="A138" s="108"/>
      <c r="B138" s="108"/>
      <c r="C138" s="13">
        <v>4210</v>
      </c>
      <c r="D138" s="13" t="s">
        <v>14</v>
      </c>
      <c r="E138" s="62">
        <v>207.92</v>
      </c>
      <c r="F138" s="76">
        <v>100</v>
      </c>
      <c r="G138" s="62"/>
      <c r="H138" s="62"/>
      <c r="I138" s="62"/>
      <c r="J138" s="76"/>
      <c r="K138" s="76"/>
      <c r="L138" s="105"/>
    </row>
    <row r="139" spans="1:12" ht="11.25" customHeight="1">
      <c r="A139" s="108"/>
      <c r="B139" s="124"/>
      <c r="C139" s="13">
        <v>4410</v>
      </c>
      <c r="D139" s="13" t="s">
        <v>73</v>
      </c>
      <c r="E139" s="62">
        <v>318</v>
      </c>
      <c r="F139" s="76">
        <v>100</v>
      </c>
      <c r="G139" s="62"/>
      <c r="H139" s="62"/>
      <c r="I139" s="62"/>
      <c r="J139" s="76"/>
      <c r="K139" s="76"/>
      <c r="L139" s="105"/>
    </row>
    <row r="140" spans="1:12" ht="15" customHeight="1">
      <c r="A140" s="108"/>
      <c r="B140" s="111">
        <v>75095</v>
      </c>
      <c r="C140" s="13"/>
      <c r="D140" s="2" t="s">
        <v>27</v>
      </c>
      <c r="E140" s="69">
        <f>SUM(E141:E156)</f>
        <v>39654.76</v>
      </c>
      <c r="F140" s="72">
        <v>91</v>
      </c>
      <c r="G140" s="69">
        <f>SUM(G141:G156)</f>
        <v>128130</v>
      </c>
      <c r="H140" s="69">
        <f>SUM(H141:H156)</f>
        <v>181902.3</v>
      </c>
      <c r="I140" s="69">
        <f>SUM(I141:I156)</f>
        <v>161991.66</v>
      </c>
      <c r="J140" s="74">
        <f>(I140/H140)*100</f>
        <v>89.05421206878638</v>
      </c>
      <c r="K140" s="72">
        <f>(I140/E140)*100</f>
        <v>408.50495627763223</v>
      </c>
      <c r="L140" s="104">
        <f>I140/$I$709*100</f>
        <v>0.5975013292673079</v>
      </c>
    </row>
    <row r="141" spans="1:12" ht="123.75">
      <c r="A141" s="108"/>
      <c r="B141" s="112"/>
      <c r="C141" s="13">
        <v>2360</v>
      </c>
      <c r="D141" s="13" t="s">
        <v>290</v>
      </c>
      <c r="E141" s="15"/>
      <c r="F141" s="38"/>
      <c r="G141" s="15"/>
      <c r="H141" s="15">
        <v>11500</v>
      </c>
      <c r="I141" s="15">
        <v>10000</v>
      </c>
      <c r="J141" s="22"/>
      <c r="K141" s="38"/>
      <c r="L141" s="105"/>
    </row>
    <row r="142" spans="1:12" ht="69.75" customHeight="1">
      <c r="A142" s="108"/>
      <c r="B142" s="108"/>
      <c r="C142" s="13" t="s">
        <v>88</v>
      </c>
      <c r="D142" s="13" t="s">
        <v>260</v>
      </c>
      <c r="E142" s="62">
        <v>4142.5</v>
      </c>
      <c r="F142" s="76">
        <v>92</v>
      </c>
      <c r="G142" s="62">
        <v>4500</v>
      </c>
      <c r="H142" s="62">
        <v>4500</v>
      </c>
      <c r="I142" s="62">
        <v>4038</v>
      </c>
      <c r="J142" s="75">
        <f t="shared" si="14"/>
        <v>89.73333333333333</v>
      </c>
      <c r="K142" s="76">
        <f>(I142/E142)*100</f>
        <v>97.47736873868436</v>
      </c>
      <c r="L142" s="105"/>
    </row>
    <row r="143" spans="1:12" ht="22.5">
      <c r="A143" s="108"/>
      <c r="B143" s="108"/>
      <c r="C143" s="13">
        <v>4100</v>
      </c>
      <c r="D143" s="13" t="s">
        <v>282</v>
      </c>
      <c r="E143" s="62"/>
      <c r="F143" s="76"/>
      <c r="G143" s="62">
        <v>46000</v>
      </c>
      <c r="H143" s="62">
        <v>72100</v>
      </c>
      <c r="I143" s="62">
        <v>69526.15</v>
      </c>
      <c r="J143" s="75"/>
      <c r="K143" s="76"/>
      <c r="L143" s="105"/>
    </row>
    <row r="144" spans="1:12" ht="21.75" customHeight="1">
      <c r="A144" s="108"/>
      <c r="B144" s="108"/>
      <c r="C144" s="13" t="s">
        <v>28</v>
      </c>
      <c r="D144" s="13" t="s">
        <v>220</v>
      </c>
      <c r="E144" s="62">
        <v>190.69</v>
      </c>
      <c r="F144" s="76">
        <v>95</v>
      </c>
      <c r="G144" s="62">
        <v>700</v>
      </c>
      <c r="H144" s="62">
        <v>700</v>
      </c>
      <c r="I144" s="62">
        <v>484.96</v>
      </c>
      <c r="J144" s="75">
        <f t="shared" si="14"/>
        <v>69.28</v>
      </c>
      <c r="K144" s="76">
        <f>(I144/E144)*100</f>
        <v>254.3185274529341</v>
      </c>
      <c r="L144" s="105"/>
    </row>
    <row r="145" spans="1:12" ht="13.5" customHeight="1">
      <c r="A145" s="108"/>
      <c r="B145" s="108"/>
      <c r="C145" s="13" t="s">
        <v>29</v>
      </c>
      <c r="D145" s="13" t="s">
        <v>77</v>
      </c>
      <c r="E145" s="62">
        <v>30.39</v>
      </c>
      <c r="F145" s="76">
        <v>76</v>
      </c>
      <c r="G145" s="62">
        <v>110</v>
      </c>
      <c r="H145" s="62">
        <v>110</v>
      </c>
      <c r="I145" s="62"/>
      <c r="J145" s="75"/>
      <c r="K145" s="76"/>
      <c r="L145" s="105"/>
    </row>
    <row r="146" spans="1:12" ht="22.5">
      <c r="A146" s="108"/>
      <c r="B146" s="108"/>
      <c r="C146" s="13" t="s">
        <v>31</v>
      </c>
      <c r="D146" s="13" t="s">
        <v>32</v>
      </c>
      <c r="E146" s="62">
        <v>2648</v>
      </c>
      <c r="F146" s="76">
        <v>88</v>
      </c>
      <c r="G146" s="62">
        <v>6000</v>
      </c>
      <c r="H146" s="62">
        <v>6000</v>
      </c>
      <c r="I146" s="62">
        <v>2790.4</v>
      </c>
      <c r="J146" s="75">
        <f t="shared" si="14"/>
        <v>46.50666666666667</v>
      </c>
      <c r="K146" s="76">
        <f>(I146/E146)*100</f>
        <v>105.37764350453172</v>
      </c>
      <c r="L146" s="105"/>
    </row>
    <row r="147" spans="1:12" ht="22.5">
      <c r="A147" s="108"/>
      <c r="B147" s="108"/>
      <c r="C147" s="13">
        <v>4177</v>
      </c>
      <c r="D147" s="13" t="s">
        <v>32</v>
      </c>
      <c r="E147" s="62"/>
      <c r="F147" s="76"/>
      <c r="G147" s="62"/>
      <c r="H147" s="62">
        <v>2061</v>
      </c>
      <c r="I147" s="62"/>
      <c r="J147" s="75"/>
      <c r="K147" s="76"/>
      <c r="L147" s="105"/>
    </row>
    <row r="148" spans="1:12" ht="22.5">
      <c r="A148" s="108"/>
      <c r="B148" s="108"/>
      <c r="C148" s="13">
        <v>4179</v>
      </c>
      <c r="D148" s="13" t="s">
        <v>32</v>
      </c>
      <c r="E148" s="62"/>
      <c r="F148" s="76"/>
      <c r="G148" s="62"/>
      <c r="H148" s="62">
        <v>3180</v>
      </c>
      <c r="I148" s="62"/>
      <c r="J148" s="75"/>
      <c r="K148" s="76"/>
      <c r="L148" s="105"/>
    </row>
    <row r="149" spans="1:12" ht="22.5">
      <c r="A149" s="108"/>
      <c r="B149" s="108"/>
      <c r="C149" s="13" t="s">
        <v>33</v>
      </c>
      <c r="D149" s="13" t="s">
        <v>14</v>
      </c>
      <c r="E149" s="62">
        <v>12638.9</v>
      </c>
      <c r="F149" s="76">
        <v>89</v>
      </c>
      <c r="G149" s="62">
        <v>36450</v>
      </c>
      <c r="H149" s="62">
        <v>32250</v>
      </c>
      <c r="I149" s="62">
        <v>29603.91</v>
      </c>
      <c r="J149" s="75">
        <f t="shared" si="14"/>
        <v>91.79506976744186</v>
      </c>
      <c r="K149" s="76">
        <f>(I149/E149)*100</f>
        <v>234.22853254634504</v>
      </c>
      <c r="L149" s="105"/>
    </row>
    <row r="150" spans="1:12" ht="22.5">
      <c r="A150" s="108"/>
      <c r="B150" s="108"/>
      <c r="C150" s="13">
        <v>4217</v>
      </c>
      <c r="D150" s="13" t="s">
        <v>14</v>
      </c>
      <c r="E150" s="62"/>
      <c r="F150" s="76"/>
      <c r="G150" s="62"/>
      <c r="H150" s="62">
        <v>630</v>
      </c>
      <c r="I150" s="62">
        <v>487.72</v>
      </c>
      <c r="J150" s="75">
        <f t="shared" si="14"/>
        <v>77.41587301587302</v>
      </c>
      <c r="K150" s="76"/>
      <c r="L150" s="105"/>
    </row>
    <row r="151" spans="1:12" ht="22.5">
      <c r="A151" s="108"/>
      <c r="B151" s="108"/>
      <c r="C151" s="13">
        <v>4219</v>
      </c>
      <c r="D151" s="13" t="s">
        <v>14</v>
      </c>
      <c r="E151" s="62"/>
      <c r="F151" s="76"/>
      <c r="G151" s="62"/>
      <c r="H151" s="62">
        <v>477</v>
      </c>
      <c r="I151" s="62">
        <v>369.27</v>
      </c>
      <c r="J151" s="75">
        <f t="shared" si="14"/>
        <v>77.41509433962264</v>
      </c>
      <c r="K151" s="76"/>
      <c r="L151" s="105"/>
    </row>
    <row r="152" spans="1:12" ht="12.75" customHeight="1">
      <c r="A152" s="108"/>
      <c r="B152" s="108"/>
      <c r="C152" s="13" t="s">
        <v>18</v>
      </c>
      <c r="D152" s="13" t="s">
        <v>19</v>
      </c>
      <c r="E152" s="62">
        <v>10004.28</v>
      </c>
      <c r="F152" s="76">
        <v>85</v>
      </c>
      <c r="G152" s="62">
        <v>11870</v>
      </c>
      <c r="H152" s="62">
        <v>11570</v>
      </c>
      <c r="I152" s="62">
        <v>10113.46</v>
      </c>
      <c r="J152" s="75">
        <f t="shared" si="14"/>
        <v>87.41106309420915</v>
      </c>
      <c r="K152" s="76">
        <f>(I152/E152)*100</f>
        <v>101.0913329095147</v>
      </c>
      <c r="L152" s="105"/>
    </row>
    <row r="153" spans="1:12" ht="12.75" customHeight="1">
      <c r="A153" s="108"/>
      <c r="B153" s="108"/>
      <c r="C153" s="13">
        <v>4307</v>
      </c>
      <c r="D153" s="13" t="s">
        <v>19</v>
      </c>
      <c r="E153" s="62"/>
      <c r="F153" s="76"/>
      <c r="G153" s="62"/>
      <c r="H153" s="62">
        <v>14075.96</v>
      </c>
      <c r="I153" s="62">
        <v>14068.61</v>
      </c>
      <c r="J153" s="75">
        <f t="shared" si="14"/>
        <v>99.94778331282556</v>
      </c>
      <c r="K153" s="76"/>
      <c r="L153" s="105"/>
    </row>
    <row r="154" spans="1:12" ht="12.75" customHeight="1">
      <c r="A154" s="108"/>
      <c r="B154" s="108"/>
      <c r="C154" s="13">
        <v>4309</v>
      </c>
      <c r="D154" s="13" t="s">
        <v>19</v>
      </c>
      <c r="E154" s="62"/>
      <c r="F154" s="76"/>
      <c r="G154" s="62"/>
      <c r="H154" s="62">
        <v>8508.34</v>
      </c>
      <c r="I154" s="62">
        <v>6594.19</v>
      </c>
      <c r="J154" s="75">
        <f t="shared" si="14"/>
        <v>77.50266209389845</v>
      </c>
      <c r="K154" s="76"/>
      <c r="L154" s="105"/>
    </row>
    <row r="155" spans="1:12" ht="11.25">
      <c r="A155" s="108"/>
      <c r="B155" s="108"/>
      <c r="C155" s="13">
        <v>4430</v>
      </c>
      <c r="D155" s="13" t="s">
        <v>35</v>
      </c>
      <c r="E155" s="62">
        <v>10000</v>
      </c>
      <c r="F155" s="76">
        <v>100</v>
      </c>
      <c r="G155" s="62">
        <v>22500</v>
      </c>
      <c r="H155" s="62">
        <v>13840</v>
      </c>
      <c r="I155" s="62">
        <v>13832.95</v>
      </c>
      <c r="J155" s="76">
        <f t="shared" si="14"/>
        <v>99.94906069364163</v>
      </c>
      <c r="K155" s="76">
        <f>(I155/E155)*100</f>
        <v>138.32950000000002</v>
      </c>
      <c r="L155" s="105"/>
    </row>
    <row r="156" spans="1:12" ht="33.75">
      <c r="A156" s="110"/>
      <c r="B156" s="110"/>
      <c r="C156" s="13">
        <v>4610</v>
      </c>
      <c r="D156" s="13" t="s">
        <v>217</v>
      </c>
      <c r="E156" s="62"/>
      <c r="F156" s="76"/>
      <c r="G156" s="62"/>
      <c r="H156" s="62">
        <v>400</v>
      </c>
      <c r="I156" s="62">
        <v>82.04</v>
      </c>
      <c r="J156" s="76">
        <f t="shared" si="14"/>
        <v>20.51</v>
      </c>
      <c r="K156" s="76"/>
      <c r="L156" s="105"/>
    </row>
    <row r="157" spans="1:12" ht="42" customHeight="1">
      <c r="A157" s="131" t="s">
        <v>89</v>
      </c>
      <c r="B157" s="2"/>
      <c r="C157" s="2"/>
      <c r="D157" s="2" t="s">
        <v>90</v>
      </c>
      <c r="E157" s="69">
        <f>E158+E172+E163</f>
        <v>21325.000000000004</v>
      </c>
      <c r="F157" s="72">
        <v>100</v>
      </c>
      <c r="G157" s="69">
        <f>G158+G172+G163</f>
        <v>1350</v>
      </c>
      <c r="H157" s="69">
        <f>H158+H172+H163</f>
        <v>1350</v>
      </c>
      <c r="I157" s="69">
        <f>I158+I172+I163</f>
        <v>1192.23</v>
      </c>
      <c r="J157" s="72">
        <f aca="true" t="shared" si="16" ref="J157:J162">(I157/H157)*100</f>
        <v>88.31333333333333</v>
      </c>
      <c r="K157" s="72">
        <f aca="true" t="shared" si="17" ref="K157:K162">(I157/E157)*100</f>
        <v>5.59076201641266</v>
      </c>
      <c r="L157" s="104"/>
    </row>
    <row r="158" spans="1:12" ht="21.75" customHeight="1">
      <c r="A158" s="122"/>
      <c r="B158" s="111">
        <v>75101</v>
      </c>
      <c r="C158" s="2"/>
      <c r="D158" s="2" t="s">
        <v>91</v>
      </c>
      <c r="E158" s="69">
        <f>E159+E160+E162+E161</f>
        <v>1320</v>
      </c>
      <c r="F158" s="72">
        <v>100</v>
      </c>
      <c r="G158" s="69">
        <f>G159+G160+G162+G161</f>
        <v>1350</v>
      </c>
      <c r="H158" s="69">
        <f>H159+H160+H162+H161</f>
        <v>1350</v>
      </c>
      <c r="I158" s="69">
        <f>I159+I160+I162+I161</f>
        <v>1192.23</v>
      </c>
      <c r="J158" s="72">
        <f t="shared" si="16"/>
        <v>88.31333333333333</v>
      </c>
      <c r="K158" s="72">
        <f t="shared" si="17"/>
        <v>90.32045454545454</v>
      </c>
      <c r="L158" s="104"/>
    </row>
    <row r="159" spans="1:12" ht="21" customHeight="1">
      <c r="A159" s="122"/>
      <c r="B159" s="116"/>
      <c r="C159" s="13">
        <v>4110</v>
      </c>
      <c r="D159" s="13" t="s">
        <v>184</v>
      </c>
      <c r="E159" s="62">
        <v>166.37</v>
      </c>
      <c r="F159" s="76">
        <v>100</v>
      </c>
      <c r="G159" s="62">
        <v>181.8</v>
      </c>
      <c r="H159" s="62">
        <v>191.9</v>
      </c>
      <c r="I159" s="62">
        <v>133.33</v>
      </c>
      <c r="J159" s="76">
        <f t="shared" si="16"/>
        <v>69.47889525794685</v>
      </c>
      <c r="K159" s="76">
        <f t="shared" si="17"/>
        <v>80.1406503576366</v>
      </c>
      <c r="L159" s="105"/>
    </row>
    <row r="160" spans="1:12" ht="11.25">
      <c r="A160" s="122"/>
      <c r="B160" s="116"/>
      <c r="C160" s="25">
        <v>4120</v>
      </c>
      <c r="D160" s="13" t="s">
        <v>46</v>
      </c>
      <c r="E160" s="62">
        <v>18.31</v>
      </c>
      <c r="F160" s="76">
        <v>100</v>
      </c>
      <c r="G160" s="62">
        <v>29.19</v>
      </c>
      <c r="H160" s="62">
        <v>8.21</v>
      </c>
      <c r="I160" s="62"/>
      <c r="J160" s="76"/>
      <c r="K160" s="76"/>
      <c r="L160" s="105"/>
    </row>
    <row r="161" spans="1:12" ht="22.5" customHeight="1">
      <c r="A161" s="122"/>
      <c r="B161" s="116"/>
      <c r="C161" s="13">
        <v>4170</v>
      </c>
      <c r="D161" s="13" t="s">
        <v>230</v>
      </c>
      <c r="E161" s="62">
        <v>1085.32</v>
      </c>
      <c r="F161" s="76">
        <v>100</v>
      </c>
      <c r="G161" s="62">
        <v>1089.01</v>
      </c>
      <c r="H161" s="62">
        <v>1099.89</v>
      </c>
      <c r="I161" s="62">
        <v>1008.9</v>
      </c>
      <c r="J161" s="76">
        <f t="shared" si="16"/>
        <v>91.72735455363717</v>
      </c>
      <c r="K161" s="76">
        <f t="shared" si="17"/>
        <v>92.95875870710942</v>
      </c>
      <c r="L161" s="105"/>
    </row>
    <row r="162" spans="1:12" ht="12" customHeight="1">
      <c r="A162" s="122"/>
      <c r="B162" s="116"/>
      <c r="C162" s="13">
        <v>4210</v>
      </c>
      <c r="D162" s="13" t="s">
        <v>14</v>
      </c>
      <c r="E162" s="62">
        <v>50</v>
      </c>
      <c r="F162" s="76">
        <v>100</v>
      </c>
      <c r="G162" s="62">
        <v>50</v>
      </c>
      <c r="H162" s="62">
        <v>50</v>
      </c>
      <c r="I162" s="62">
        <v>50</v>
      </c>
      <c r="J162" s="75">
        <f t="shared" si="16"/>
        <v>100</v>
      </c>
      <c r="K162" s="76">
        <f t="shared" si="17"/>
        <v>100</v>
      </c>
      <c r="L162" s="105"/>
    </row>
    <row r="163" spans="1:12" ht="15" customHeight="1">
      <c r="A163" s="122"/>
      <c r="B163" s="115">
        <v>75108</v>
      </c>
      <c r="C163" s="13"/>
      <c r="D163" s="13" t="s">
        <v>258</v>
      </c>
      <c r="E163" s="62">
        <f>E164+E165+E166+E167+E168+E169+E170+E171</f>
        <v>19835.000000000004</v>
      </c>
      <c r="F163" s="76">
        <v>100</v>
      </c>
      <c r="G163" s="62">
        <f>G164+G165+G166+G167+G168+G169+G170+G171</f>
        <v>0</v>
      </c>
      <c r="H163" s="62">
        <f>H164+H165+H166+H167+H168+H169+H170+H171</f>
        <v>0</v>
      </c>
      <c r="I163" s="62">
        <f>I164+I165+I166+I167+I168+I169+I170+I171</f>
        <v>0</v>
      </c>
      <c r="J163" s="75"/>
      <c r="K163" s="76"/>
      <c r="L163" s="105"/>
    </row>
    <row r="164" spans="1:12" ht="22.5">
      <c r="A164" s="122"/>
      <c r="B164" s="116"/>
      <c r="C164" s="13">
        <v>3030</v>
      </c>
      <c r="D164" s="13" t="s">
        <v>72</v>
      </c>
      <c r="E164" s="62">
        <v>9527.73</v>
      </c>
      <c r="F164" s="76">
        <v>100</v>
      </c>
      <c r="G164" s="62"/>
      <c r="H164" s="62"/>
      <c r="I164" s="62"/>
      <c r="J164" s="75"/>
      <c r="K164" s="76"/>
      <c r="L164" s="105"/>
    </row>
    <row r="165" spans="1:12" ht="33.75">
      <c r="A165" s="122"/>
      <c r="B165" s="116"/>
      <c r="C165" s="13">
        <v>4110</v>
      </c>
      <c r="D165" s="13" t="s">
        <v>111</v>
      </c>
      <c r="E165" s="62">
        <v>855.52</v>
      </c>
      <c r="F165" s="76">
        <v>100</v>
      </c>
      <c r="G165" s="62"/>
      <c r="H165" s="62"/>
      <c r="I165" s="62"/>
      <c r="J165" s="75"/>
      <c r="K165" s="76"/>
      <c r="L165" s="105"/>
    </row>
    <row r="166" spans="1:12" ht="10.5" customHeight="1">
      <c r="A166" s="122"/>
      <c r="B166" s="116"/>
      <c r="C166" s="13">
        <v>4120</v>
      </c>
      <c r="D166" s="13" t="s">
        <v>77</v>
      </c>
      <c r="E166" s="62">
        <v>75.75</v>
      </c>
      <c r="F166" s="76">
        <v>100</v>
      </c>
      <c r="G166" s="62"/>
      <c r="H166" s="62"/>
      <c r="I166" s="62"/>
      <c r="J166" s="75"/>
      <c r="K166" s="76"/>
      <c r="L166" s="105"/>
    </row>
    <row r="167" spans="1:12" ht="22.5">
      <c r="A167" s="122"/>
      <c r="B167" s="116"/>
      <c r="C167" s="13">
        <v>4170</v>
      </c>
      <c r="D167" s="13" t="s">
        <v>32</v>
      </c>
      <c r="E167" s="62">
        <v>5737.35</v>
      </c>
      <c r="F167" s="76">
        <v>100</v>
      </c>
      <c r="G167" s="62"/>
      <c r="H167" s="62"/>
      <c r="I167" s="62"/>
      <c r="J167" s="75"/>
      <c r="K167" s="76"/>
      <c r="L167" s="105"/>
    </row>
    <row r="168" spans="1:12" ht="22.5">
      <c r="A168" s="122"/>
      <c r="B168" s="116"/>
      <c r="C168" s="13">
        <v>4210</v>
      </c>
      <c r="D168" s="13" t="s">
        <v>14</v>
      </c>
      <c r="E168" s="62">
        <v>2354.44</v>
      </c>
      <c r="F168" s="76">
        <v>100</v>
      </c>
      <c r="G168" s="62"/>
      <c r="H168" s="62"/>
      <c r="I168" s="62"/>
      <c r="J168" s="75"/>
      <c r="K168" s="76"/>
      <c r="L168" s="105"/>
    </row>
    <row r="169" spans="1:12" ht="22.5">
      <c r="A169" s="122"/>
      <c r="B169" s="116"/>
      <c r="C169" s="13">
        <v>4300</v>
      </c>
      <c r="D169" s="13" t="s">
        <v>19</v>
      </c>
      <c r="E169" s="62">
        <v>890.22</v>
      </c>
      <c r="F169" s="76">
        <v>100</v>
      </c>
      <c r="G169" s="62"/>
      <c r="H169" s="62"/>
      <c r="I169" s="62"/>
      <c r="J169" s="75"/>
      <c r="K169" s="76"/>
      <c r="L169" s="105"/>
    </row>
    <row r="170" spans="1:12" ht="32.25" customHeight="1">
      <c r="A170" s="122"/>
      <c r="B170" s="116"/>
      <c r="C170" s="13">
        <v>4360</v>
      </c>
      <c r="D170" s="13" t="s">
        <v>170</v>
      </c>
      <c r="E170" s="62">
        <v>100</v>
      </c>
      <c r="F170" s="76">
        <v>100</v>
      </c>
      <c r="G170" s="62"/>
      <c r="H170" s="62"/>
      <c r="I170" s="62"/>
      <c r="J170" s="75"/>
      <c r="K170" s="76"/>
      <c r="L170" s="105"/>
    </row>
    <row r="171" spans="1:12" ht="15" customHeight="1">
      <c r="A171" s="122"/>
      <c r="B171" s="117"/>
      <c r="C171" s="13">
        <v>4410</v>
      </c>
      <c r="D171" s="13" t="s">
        <v>73</v>
      </c>
      <c r="E171" s="62">
        <v>293.99</v>
      </c>
      <c r="F171" s="76">
        <v>100</v>
      </c>
      <c r="G171" s="62"/>
      <c r="H171" s="62"/>
      <c r="I171" s="62"/>
      <c r="J171" s="75"/>
      <c r="K171" s="76"/>
      <c r="L171" s="105"/>
    </row>
    <row r="172" spans="1:12" s="24" customFormat="1" ht="71.25" customHeight="1">
      <c r="A172" s="122"/>
      <c r="B172" s="118">
        <v>75109</v>
      </c>
      <c r="C172" s="2"/>
      <c r="D172" s="2" t="s">
        <v>237</v>
      </c>
      <c r="E172" s="5">
        <f>E173+E174</f>
        <v>170</v>
      </c>
      <c r="F172" s="3">
        <v>100</v>
      </c>
      <c r="G172" s="5">
        <f>G173+G174</f>
        <v>0</v>
      </c>
      <c r="H172" s="5">
        <f>H173+H174</f>
        <v>0</v>
      </c>
      <c r="I172" s="5">
        <f>I173+I174</f>
        <v>0</v>
      </c>
      <c r="J172" s="75"/>
      <c r="K172" s="3"/>
      <c r="L172" s="105"/>
    </row>
    <row r="173" spans="1:12" ht="21.75" customHeight="1">
      <c r="A173" s="122"/>
      <c r="B173" s="118"/>
      <c r="C173" s="13">
        <v>4110</v>
      </c>
      <c r="D173" s="13" t="s">
        <v>111</v>
      </c>
      <c r="E173" s="62">
        <v>22.66</v>
      </c>
      <c r="F173" s="76">
        <v>100</v>
      </c>
      <c r="G173" s="62"/>
      <c r="H173" s="62"/>
      <c r="I173" s="62"/>
      <c r="J173" s="75"/>
      <c r="K173" s="76"/>
      <c r="L173" s="105"/>
    </row>
    <row r="174" spans="1:12" ht="12.75" customHeight="1">
      <c r="A174" s="122"/>
      <c r="B174" s="118"/>
      <c r="C174" s="13">
        <v>4170</v>
      </c>
      <c r="D174" s="13" t="s">
        <v>32</v>
      </c>
      <c r="E174" s="62">
        <v>147.34</v>
      </c>
      <c r="F174" s="76">
        <v>100</v>
      </c>
      <c r="G174" s="62"/>
      <c r="H174" s="62"/>
      <c r="I174" s="62"/>
      <c r="J174" s="75"/>
      <c r="K174" s="76"/>
      <c r="L174" s="105"/>
    </row>
    <row r="175" spans="1:12" ht="21">
      <c r="A175" s="107">
        <v>752</v>
      </c>
      <c r="B175" s="94"/>
      <c r="C175" s="2"/>
      <c r="D175" s="2" t="s">
        <v>257</v>
      </c>
      <c r="E175" s="5">
        <f>E176</f>
        <v>1094.68</v>
      </c>
      <c r="F175" s="3">
        <v>91</v>
      </c>
      <c r="G175" s="5">
        <f>G176</f>
        <v>0</v>
      </c>
      <c r="H175" s="5">
        <f>H176</f>
        <v>0</v>
      </c>
      <c r="I175" s="5">
        <f>I176</f>
        <v>0</v>
      </c>
      <c r="J175" s="74"/>
      <c r="K175" s="3"/>
      <c r="L175" s="105"/>
    </row>
    <row r="176" spans="1:12" ht="22.5">
      <c r="A176" s="120"/>
      <c r="B176" s="115">
        <v>75212</v>
      </c>
      <c r="C176" s="13"/>
      <c r="D176" s="13" t="s">
        <v>256</v>
      </c>
      <c r="E176" s="62">
        <f>E177+E178+E179</f>
        <v>1094.68</v>
      </c>
      <c r="F176" s="76">
        <v>91</v>
      </c>
      <c r="G176" s="62">
        <f>G177+G178+G179</f>
        <v>0</v>
      </c>
      <c r="H176" s="62">
        <f>H177+H178+H179</f>
        <v>0</v>
      </c>
      <c r="I176" s="62">
        <f>I177+I178+I179</f>
        <v>0</v>
      </c>
      <c r="J176" s="74"/>
      <c r="K176" s="72"/>
      <c r="L176" s="105"/>
    </row>
    <row r="177" spans="1:12" ht="22.5">
      <c r="A177" s="120"/>
      <c r="B177" s="116"/>
      <c r="C177" s="13">
        <v>4210</v>
      </c>
      <c r="D177" s="13" t="s">
        <v>14</v>
      </c>
      <c r="E177" s="62">
        <v>152.31</v>
      </c>
      <c r="F177" s="38">
        <v>72</v>
      </c>
      <c r="G177" s="62"/>
      <c r="H177" s="62"/>
      <c r="I177" s="62"/>
      <c r="J177" s="74"/>
      <c r="K177" s="72"/>
      <c r="L177" s="105"/>
    </row>
    <row r="178" spans="1:12" ht="22.5">
      <c r="A178" s="120"/>
      <c r="B178" s="116"/>
      <c r="C178" s="13">
        <v>4300</v>
      </c>
      <c r="D178" s="13" t="s">
        <v>19</v>
      </c>
      <c r="E178" s="62">
        <v>908.94</v>
      </c>
      <c r="F178" s="38">
        <v>99</v>
      </c>
      <c r="G178" s="62"/>
      <c r="H178" s="62"/>
      <c r="I178" s="62"/>
      <c r="J178" s="74"/>
      <c r="K178" s="72"/>
      <c r="L178" s="105"/>
    </row>
    <row r="179" spans="1:12" ht="14.25" customHeight="1">
      <c r="A179" s="125"/>
      <c r="B179" s="117"/>
      <c r="C179" s="13">
        <v>4410</v>
      </c>
      <c r="D179" s="13" t="s">
        <v>73</v>
      </c>
      <c r="E179" s="62">
        <v>33.43</v>
      </c>
      <c r="F179" s="38">
        <v>48</v>
      </c>
      <c r="G179" s="62"/>
      <c r="H179" s="62"/>
      <c r="I179" s="62"/>
      <c r="J179" s="74"/>
      <c r="K179" s="72"/>
      <c r="L179" s="105"/>
    </row>
    <row r="180" spans="1:12" ht="31.5" customHeight="1">
      <c r="A180" s="114" t="s">
        <v>92</v>
      </c>
      <c r="B180" s="35"/>
      <c r="C180" s="13"/>
      <c r="D180" s="2" t="s">
        <v>269</v>
      </c>
      <c r="E180" s="69">
        <f>E186+E208+E184+E202</f>
        <v>226405.75</v>
      </c>
      <c r="F180" s="72">
        <v>82</v>
      </c>
      <c r="G180" s="69">
        <f>G186+G208+G184+G202</f>
        <v>393392</v>
      </c>
      <c r="H180" s="69">
        <f>H186+H208+H184+H202</f>
        <v>263592</v>
      </c>
      <c r="I180" s="69">
        <f>I186+I208+I184+I202</f>
        <v>255841.34</v>
      </c>
      <c r="J180" s="74">
        <f aca="true" t="shared" si="18" ref="J180:J186">(I180/H180)*100</f>
        <v>97.05959968436068</v>
      </c>
      <c r="K180" s="72">
        <f>(I180/E180)*100</f>
        <v>113.00125548931507</v>
      </c>
      <c r="L180" s="104">
        <f>I180/$I$709*100</f>
        <v>0.9436630301308677</v>
      </c>
    </row>
    <row r="181" spans="1:12" ht="11.25">
      <c r="A181" s="108"/>
      <c r="B181" s="25"/>
      <c r="C181" s="13"/>
      <c r="D181" s="85" t="s">
        <v>8</v>
      </c>
      <c r="E181" s="71">
        <f>E184+E186+E202+E208-E210-E209-E201</f>
        <v>222732.41</v>
      </c>
      <c r="F181" s="92">
        <v>93</v>
      </c>
      <c r="G181" s="71">
        <f>G184+G186+G202+G208-G210-G209-G201</f>
        <v>227027</v>
      </c>
      <c r="H181" s="71">
        <f>H184+H186+H202+H208-H210-H209-H201</f>
        <v>228227</v>
      </c>
      <c r="I181" s="71">
        <f>I184+I186+I202+I208-I210-I209-I201</f>
        <v>224476.34</v>
      </c>
      <c r="J181" s="86">
        <f t="shared" si="18"/>
        <v>98.35660986649258</v>
      </c>
      <c r="K181" s="97">
        <f>(I181/E181)*100</f>
        <v>100.78297092012787</v>
      </c>
      <c r="L181" s="105">
        <f>I181/$I$709*100</f>
        <v>0.8279741780475623</v>
      </c>
    </row>
    <row r="182" spans="1:12" ht="11.25">
      <c r="A182" s="108"/>
      <c r="B182" s="25"/>
      <c r="C182" s="13"/>
      <c r="D182" s="85" t="s">
        <v>198</v>
      </c>
      <c r="E182" s="71">
        <f>E201+E210+E209</f>
        <v>3673.34</v>
      </c>
      <c r="F182" s="92">
        <v>10</v>
      </c>
      <c r="G182" s="71">
        <f>G201+G210+G209</f>
        <v>166365</v>
      </c>
      <c r="H182" s="71">
        <f>H201+H210+H209</f>
        <v>35365</v>
      </c>
      <c r="I182" s="71">
        <f>I201+I210+I209</f>
        <v>31365</v>
      </c>
      <c r="J182" s="86">
        <f t="shared" si="18"/>
        <v>88.68938215750035</v>
      </c>
      <c r="K182" s="97">
        <f>(I182/E182)*100</f>
        <v>853.8550746731858</v>
      </c>
      <c r="L182" s="105"/>
    </row>
    <row r="183" spans="1:12" ht="11.25">
      <c r="A183" s="108"/>
      <c r="B183" s="25"/>
      <c r="C183" s="13"/>
      <c r="D183" s="85" t="s">
        <v>9</v>
      </c>
      <c r="E183" s="71">
        <f>E201+E210+E209</f>
        <v>3673.34</v>
      </c>
      <c r="F183" s="92">
        <v>10</v>
      </c>
      <c r="G183" s="71">
        <f>G201+G210+G209</f>
        <v>166365</v>
      </c>
      <c r="H183" s="71">
        <f>H201+H210+H209</f>
        <v>35365</v>
      </c>
      <c r="I183" s="71">
        <f>I201+I210+I209</f>
        <v>31365</v>
      </c>
      <c r="J183" s="86">
        <f t="shared" si="18"/>
        <v>88.68938215750035</v>
      </c>
      <c r="K183" s="97">
        <f>(I183/E183)*100</f>
        <v>853.8550746731858</v>
      </c>
      <c r="L183" s="105"/>
    </row>
    <row r="184" spans="1:12" ht="12.75" customHeight="1">
      <c r="A184" s="108"/>
      <c r="B184" s="107">
        <v>75404</v>
      </c>
      <c r="C184" s="13"/>
      <c r="D184" s="2" t="s">
        <v>255</v>
      </c>
      <c r="E184" s="69">
        <f>E185</f>
        <v>19920</v>
      </c>
      <c r="F184" s="72">
        <v>100</v>
      </c>
      <c r="G184" s="69">
        <f>G185</f>
        <v>0</v>
      </c>
      <c r="H184" s="69">
        <f>H185</f>
        <v>0</v>
      </c>
      <c r="I184" s="69">
        <f>I185</f>
        <v>0</v>
      </c>
      <c r="J184" s="86"/>
      <c r="K184" s="76"/>
      <c r="L184" s="105"/>
    </row>
    <row r="185" spans="1:12" ht="22.5">
      <c r="A185" s="108"/>
      <c r="B185" s="108"/>
      <c r="C185" s="13">
        <v>3000</v>
      </c>
      <c r="D185" s="13" t="s">
        <v>180</v>
      </c>
      <c r="E185" s="62">
        <v>19920</v>
      </c>
      <c r="F185" s="76">
        <v>100</v>
      </c>
      <c r="G185" s="62"/>
      <c r="H185" s="62"/>
      <c r="I185" s="62"/>
      <c r="J185" s="86"/>
      <c r="K185" s="76"/>
      <c r="L185" s="105"/>
    </row>
    <row r="186" spans="1:12" ht="21">
      <c r="A186" s="108"/>
      <c r="B186" s="107">
        <v>75412</v>
      </c>
      <c r="C186" s="13"/>
      <c r="D186" s="2" t="s">
        <v>93</v>
      </c>
      <c r="E186" s="69">
        <f>E188+E189+E190+E191+E193+E196+E199+E201+E200+E197+E194+E195+E192+E187+E198</f>
        <v>196971.38999999998</v>
      </c>
      <c r="F186" s="72">
        <v>93</v>
      </c>
      <c r="G186" s="69">
        <f>G188+G189+G190+G191+G193+G196+G199+G201+G200+G197+G194+G195+G192+G187+G198</f>
        <v>358827</v>
      </c>
      <c r="H186" s="69">
        <f>H188+H189+H190+H191+H193+H196+H199+H201+H200+H197+H194+H195+H192+H187+H198</f>
        <v>231997</v>
      </c>
      <c r="I186" s="69">
        <f>I188+I189+I190+I191+I193+I196+I199+I201+I200+I197+I194+I195+I192+I187+I198</f>
        <v>224476.34</v>
      </c>
      <c r="J186" s="74">
        <f t="shared" si="18"/>
        <v>96.7582942882882</v>
      </c>
      <c r="K186" s="72">
        <f>(I186/E186)*100</f>
        <v>113.96393151309945</v>
      </c>
      <c r="L186" s="104">
        <f>I186/$I$709*100</f>
        <v>0.8279741780475623</v>
      </c>
    </row>
    <row r="187" spans="1:12" ht="24" customHeight="1">
      <c r="A187" s="108"/>
      <c r="B187" s="108"/>
      <c r="C187" s="13">
        <v>3030</v>
      </c>
      <c r="D187" s="13" t="s">
        <v>72</v>
      </c>
      <c r="E187" s="62">
        <v>33559.75</v>
      </c>
      <c r="F187" s="76">
        <v>99</v>
      </c>
      <c r="G187" s="62">
        <v>48262</v>
      </c>
      <c r="H187" s="62">
        <v>35112</v>
      </c>
      <c r="I187" s="62">
        <v>35105</v>
      </c>
      <c r="J187" s="75">
        <f aca="true" t="shared" si="19" ref="J187:J196">(I187/H187)*100</f>
        <v>99.98006379585327</v>
      </c>
      <c r="K187" s="76"/>
      <c r="L187" s="105"/>
    </row>
    <row r="188" spans="1:12" ht="21" customHeight="1">
      <c r="A188" s="108"/>
      <c r="B188" s="108"/>
      <c r="C188" s="13">
        <v>4110</v>
      </c>
      <c r="D188" s="13" t="s">
        <v>39</v>
      </c>
      <c r="E188" s="62">
        <v>122.3</v>
      </c>
      <c r="F188" s="76">
        <v>61</v>
      </c>
      <c r="G188" s="62">
        <v>1300</v>
      </c>
      <c r="H188" s="62">
        <v>1000</v>
      </c>
      <c r="I188" s="62"/>
      <c r="J188" s="75"/>
      <c r="K188" s="76"/>
      <c r="L188" s="105"/>
    </row>
    <row r="189" spans="1:12" ht="11.25">
      <c r="A189" s="108"/>
      <c r="B189" s="108"/>
      <c r="C189" s="13">
        <v>4120</v>
      </c>
      <c r="D189" s="13" t="s">
        <v>46</v>
      </c>
      <c r="E189" s="62"/>
      <c r="F189" s="76"/>
      <c r="G189" s="62">
        <v>110</v>
      </c>
      <c r="H189" s="62">
        <v>110</v>
      </c>
      <c r="I189" s="62"/>
      <c r="J189" s="75">
        <f t="shared" si="19"/>
        <v>0</v>
      </c>
      <c r="K189" s="76"/>
      <c r="L189" s="105"/>
    </row>
    <row r="190" spans="1:12" ht="12.75" customHeight="1">
      <c r="A190" s="108"/>
      <c r="B190" s="108"/>
      <c r="C190" s="13">
        <v>4170</v>
      </c>
      <c r="D190" s="13" t="s">
        <v>32</v>
      </c>
      <c r="E190" s="62">
        <v>26625.74</v>
      </c>
      <c r="F190" s="76">
        <v>92</v>
      </c>
      <c r="G190" s="62">
        <v>29440</v>
      </c>
      <c r="H190" s="62">
        <v>29740</v>
      </c>
      <c r="I190" s="62">
        <v>29331.25</v>
      </c>
      <c r="J190" s="75">
        <f t="shared" si="19"/>
        <v>98.62558843308675</v>
      </c>
      <c r="K190" s="76">
        <f>(I190/E190)*100</f>
        <v>110.16125748993267</v>
      </c>
      <c r="L190" s="105"/>
    </row>
    <row r="191" spans="1:12" ht="20.25" customHeight="1">
      <c r="A191" s="108"/>
      <c r="B191" s="108"/>
      <c r="C191" s="34">
        <v>4210</v>
      </c>
      <c r="D191" s="13" t="s">
        <v>14</v>
      </c>
      <c r="E191" s="62">
        <v>83704.53</v>
      </c>
      <c r="F191" s="76">
        <v>93</v>
      </c>
      <c r="G191" s="62">
        <v>83065</v>
      </c>
      <c r="H191" s="62">
        <v>97915</v>
      </c>
      <c r="I191" s="62">
        <v>97567.17</v>
      </c>
      <c r="J191" s="76">
        <f t="shared" si="19"/>
        <v>99.64476331512026</v>
      </c>
      <c r="K191" s="76">
        <f>(I191/E191)*100</f>
        <v>116.56139757310626</v>
      </c>
      <c r="L191" s="105"/>
    </row>
    <row r="192" spans="1:12" ht="21" customHeight="1">
      <c r="A192" s="108"/>
      <c r="B192" s="108"/>
      <c r="C192" s="34">
        <v>4230</v>
      </c>
      <c r="D192" s="13" t="s">
        <v>234</v>
      </c>
      <c r="E192" s="62">
        <v>164.81</v>
      </c>
      <c r="F192" s="76">
        <v>55</v>
      </c>
      <c r="G192" s="62">
        <v>500</v>
      </c>
      <c r="H192" s="62">
        <v>10</v>
      </c>
      <c r="I192" s="62"/>
      <c r="J192" s="76"/>
      <c r="K192" s="76"/>
      <c r="L192" s="105"/>
    </row>
    <row r="193" spans="1:12" ht="11.25">
      <c r="A193" s="108"/>
      <c r="B193" s="108"/>
      <c r="C193" s="34">
        <v>4260</v>
      </c>
      <c r="D193" s="13" t="s">
        <v>15</v>
      </c>
      <c r="E193" s="62">
        <v>13622.68</v>
      </c>
      <c r="F193" s="76">
        <v>97</v>
      </c>
      <c r="G193" s="62">
        <v>16000</v>
      </c>
      <c r="H193" s="62">
        <v>19290</v>
      </c>
      <c r="I193" s="62">
        <v>18338.83</v>
      </c>
      <c r="J193" s="75">
        <f t="shared" si="19"/>
        <v>95.06910316226025</v>
      </c>
      <c r="K193" s="76">
        <f>(I193/E193)*100</f>
        <v>134.61983985530014</v>
      </c>
      <c r="L193" s="105"/>
    </row>
    <row r="194" spans="1:12" ht="10.5" customHeight="1">
      <c r="A194" s="108"/>
      <c r="B194" s="108"/>
      <c r="C194" s="34">
        <v>4270</v>
      </c>
      <c r="D194" s="13" t="s">
        <v>17</v>
      </c>
      <c r="E194" s="62">
        <v>5868</v>
      </c>
      <c r="F194" s="76">
        <v>98</v>
      </c>
      <c r="G194" s="62">
        <v>9000</v>
      </c>
      <c r="H194" s="62">
        <v>5800</v>
      </c>
      <c r="I194" s="62">
        <v>5682.6</v>
      </c>
      <c r="J194" s="75">
        <f t="shared" si="19"/>
        <v>97.97586206896553</v>
      </c>
      <c r="K194" s="76">
        <f>(I194/E194)*100</f>
        <v>96.84049079754602</v>
      </c>
      <c r="L194" s="105"/>
    </row>
    <row r="195" spans="1:12" ht="11.25" customHeight="1">
      <c r="A195" s="108"/>
      <c r="B195" s="108"/>
      <c r="C195" s="34">
        <v>4280</v>
      </c>
      <c r="D195" s="13" t="s">
        <v>80</v>
      </c>
      <c r="E195" s="62">
        <v>5320</v>
      </c>
      <c r="F195" s="76">
        <v>97</v>
      </c>
      <c r="G195" s="62">
        <v>7600</v>
      </c>
      <c r="H195" s="62">
        <v>4600</v>
      </c>
      <c r="I195" s="62">
        <v>4480</v>
      </c>
      <c r="J195" s="75">
        <f t="shared" si="19"/>
        <v>97.3913043478261</v>
      </c>
      <c r="K195" s="76">
        <f>(I195/E195)*100</f>
        <v>84.21052631578947</v>
      </c>
      <c r="L195" s="105"/>
    </row>
    <row r="196" spans="1:12" ht="14.25" customHeight="1">
      <c r="A196" s="108"/>
      <c r="B196" s="108"/>
      <c r="C196" s="13">
        <v>4300</v>
      </c>
      <c r="D196" s="13" t="s">
        <v>19</v>
      </c>
      <c r="E196" s="62">
        <v>11975.74</v>
      </c>
      <c r="F196" s="76">
        <v>84</v>
      </c>
      <c r="G196" s="62">
        <v>15550</v>
      </c>
      <c r="H196" s="62">
        <v>24000</v>
      </c>
      <c r="I196" s="62">
        <v>23925.49</v>
      </c>
      <c r="J196" s="75">
        <f t="shared" si="19"/>
        <v>99.68954166666667</v>
      </c>
      <c r="K196" s="76">
        <f>(I196/E196)*100</f>
        <v>199.78297792036236</v>
      </c>
      <c r="L196" s="105"/>
    </row>
    <row r="197" spans="1:12" ht="33" customHeight="1">
      <c r="A197" s="108"/>
      <c r="B197" s="108"/>
      <c r="C197" s="13">
        <v>4370</v>
      </c>
      <c r="D197" s="13" t="s">
        <v>171</v>
      </c>
      <c r="E197" s="62"/>
      <c r="F197" s="76"/>
      <c r="G197" s="62">
        <v>100</v>
      </c>
      <c r="H197" s="62">
        <v>10</v>
      </c>
      <c r="I197" s="62"/>
      <c r="J197" s="76"/>
      <c r="K197" s="76"/>
      <c r="L197" s="105"/>
    </row>
    <row r="198" spans="1:12" ht="19.5" customHeight="1">
      <c r="A198" s="108"/>
      <c r="B198" s="108"/>
      <c r="C198" s="13">
        <v>4380</v>
      </c>
      <c r="D198" s="13" t="s">
        <v>254</v>
      </c>
      <c r="E198" s="62">
        <v>92</v>
      </c>
      <c r="F198" s="76">
        <v>77</v>
      </c>
      <c r="G198" s="62">
        <v>100</v>
      </c>
      <c r="H198" s="62">
        <v>10</v>
      </c>
      <c r="I198" s="62"/>
      <c r="J198" s="76"/>
      <c r="K198" s="76"/>
      <c r="L198" s="105"/>
    </row>
    <row r="199" spans="1:12" ht="11.25">
      <c r="A199" s="108"/>
      <c r="B199" s="108"/>
      <c r="C199" s="13">
        <v>4430</v>
      </c>
      <c r="D199" s="13" t="s">
        <v>35</v>
      </c>
      <c r="E199" s="62">
        <v>12242.5</v>
      </c>
      <c r="F199" s="76">
        <v>98</v>
      </c>
      <c r="G199" s="62">
        <v>12500</v>
      </c>
      <c r="H199" s="62">
        <v>10300</v>
      </c>
      <c r="I199" s="62">
        <v>10046</v>
      </c>
      <c r="J199" s="76">
        <f>(I199/H199)*100</f>
        <v>97.53398058252426</v>
      </c>
      <c r="K199" s="76">
        <f>(I199/E199)*100</f>
        <v>82.05840310394119</v>
      </c>
      <c r="L199" s="105"/>
    </row>
    <row r="200" spans="1:12" s="23" customFormat="1" ht="31.5" customHeight="1">
      <c r="A200" s="108"/>
      <c r="B200" s="108"/>
      <c r="C200" s="13">
        <v>4520</v>
      </c>
      <c r="D200" s="13" t="s">
        <v>50</v>
      </c>
      <c r="E200" s="15"/>
      <c r="F200" s="3"/>
      <c r="G200" s="15">
        <v>300</v>
      </c>
      <c r="H200" s="15">
        <v>100</v>
      </c>
      <c r="I200" s="15"/>
      <c r="J200" s="22"/>
      <c r="K200" s="76"/>
      <c r="L200" s="105"/>
    </row>
    <row r="201" spans="1:12" ht="21" customHeight="1">
      <c r="A201" s="108"/>
      <c r="B201" s="108"/>
      <c r="C201" s="13">
        <v>6050</v>
      </c>
      <c r="D201" s="13" t="s">
        <v>21</v>
      </c>
      <c r="E201" s="62">
        <v>3673.34</v>
      </c>
      <c r="F201" s="76">
        <v>82</v>
      </c>
      <c r="G201" s="62">
        <v>135000</v>
      </c>
      <c r="H201" s="62">
        <v>4000</v>
      </c>
      <c r="I201" s="62"/>
      <c r="J201" s="75"/>
      <c r="K201" s="76"/>
      <c r="L201" s="105"/>
    </row>
    <row r="202" spans="1:12" ht="10.5" customHeight="1">
      <c r="A202" s="108"/>
      <c r="B202" s="107">
        <v>75421</v>
      </c>
      <c r="C202" s="35"/>
      <c r="D202" s="2" t="s">
        <v>266</v>
      </c>
      <c r="E202" s="60">
        <f>E207+E205+E203+E204+E206</f>
        <v>9514.36</v>
      </c>
      <c r="F202" s="66">
        <v>70</v>
      </c>
      <c r="G202" s="60">
        <f>G207+G205+G203+G204+G206</f>
        <v>3200</v>
      </c>
      <c r="H202" s="60">
        <f>H207+H205+H203+H204+H206</f>
        <v>230</v>
      </c>
      <c r="I202" s="60">
        <f>I207+I205+I203+I204+I206</f>
        <v>0</v>
      </c>
      <c r="J202" s="20">
        <f>(I202/H202)*100</f>
        <v>0</v>
      </c>
      <c r="K202" s="76"/>
      <c r="L202" s="104"/>
    </row>
    <row r="203" spans="1:12" ht="21" customHeight="1">
      <c r="A203" s="108"/>
      <c r="B203" s="120"/>
      <c r="C203" s="25">
        <v>4110</v>
      </c>
      <c r="D203" s="13" t="s">
        <v>173</v>
      </c>
      <c r="E203" s="79"/>
      <c r="F203" s="33"/>
      <c r="G203" s="79">
        <v>200</v>
      </c>
      <c r="H203" s="79"/>
      <c r="I203" s="79"/>
      <c r="J203" s="22"/>
      <c r="K203" s="76"/>
      <c r="L203" s="105"/>
    </row>
    <row r="204" spans="1:12" ht="12.75" customHeight="1">
      <c r="A204" s="108"/>
      <c r="B204" s="120"/>
      <c r="C204" s="25">
        <v>4170</v>
      </c>
      <c r="D204" s="13" t="s">
        <v>32</v>
      </c>
      <c r="E204" s="79">
        <v>163</v>
      </c>
      <c r="F204" s="33">
        <v>91</v>
      </c>
      <c r="G204" s="79"/>
      <c r="H204" s="79">
        <v>200</v>
      </c>
      <c r="I204" s="79"/>
      <c r="J204" s="22"/>
      <c r="K204" s="76"/>
      <c r="L204" s="105"/>
    </row>
    <row r="205" spans="1:12" ht="21.75" customHeight="1">
      <c r="A205" s="108"/>
      <c r="B205" s="108"/>
      <c r="C205" s="25">
        <v>4210</v>
      </c>
      <c r="D205" s="13" t="s">
        <v>14</v>
      </c>
      <c r="E205" s="63">
        <v>1881.02</v>
      </c>
      <c r="F205" s="46">
        <v>34</v>
      </c>
      <c r="G205" s="63">
        <v>1000</v>
      </c>
      <c r="H205" s="63">
        <v>10</v>
      </c>
      <c r="I205" s="63"/>
      <c r="J205" s="22"/>
      <c r="K205" s="76"/>
      <c r="L205" s="105"/>
    </row>
    <row r="206" spans="1:12" ht="15.75" customHeight="1">
      <c r="A206" s="108"/>
      <c r="B206" s="108"/>
      <c r="C206" s="25">
        <v>4270</v>
      </c>
      <c r="D206" s="13" t="s">
        <v>17</v>
      </c>
      <c r="E206" s="63">
        <v>3690</v>
      </c>
      <c r="F206" s="46">
        <v>92</v>
      </c>
      <c r="G206" s="63">
        <v>1000</v>
      </c>
      <c r="H206" s="63">
        <v>10</v>
      </c>
      <c r="I206" s="63"/>
      <c r="J206" s="22"/>
      <c r="K206" s="76"/>
      <c r="L206" s="105"/>
    </row>
    <row r="207" spans="1:12" ht="12" customHeight="1">
      <c r="A207" s="108"/>
      <c r="B207" s="124"/>
      <c r="C207" s="25">
        <v>4300</v>
      </c>
      <c r="D207" s="13" t="s">
        <v>94</v>
      </c>
      <c r="E207" s="63">
        <v>3780.34</v>
      </c>
      <c r="F207" s="46">
        <v>100</v>
      </c>
      <c r="G207" s="63">
        <v>1000</v>
      </c>
      <c r="H207" s="63">
        <v>10</v>
      </c>
      <c r="I207" s="63"/>
      <c r="J207" s="22"/>
      <c r="K207" s="76"/>
      <c r="L207" s="105"/>
    </row>
    <row r="208" spans="1:12" s="24" customFormat="1" ht="15" customHeight="1">
      <c r="A208" s="108"/>
      <c r="B208" s="107">
        <v>75495</v>
      </c>
      <c r="C208" s="35"/>
      <c r="D208" s="2" t="s">
        <v>27</v>
      </c>
      <c r="E208" s="60">
        <f>E210+E209</f>
        <v>0</v>
      </c>
      <c r="F208" s="66"/>
      <c r="G208" s="60">
        <f>G210+G209</f>
        <v>31365</v>
      </c>
      <c r="H208" s="60">
        <f>H210+H209</f>
        <v>31365</v>
      </c>
      <c r="I208" s="60">
        <f>I210+I209</f>
        <v>31365</v>
      </c>
      <c r="J208" s="74">
        <f>(I208/H208)*100</f>
        <v>100</v>
      </c>
      <c r="K208" s="76"/>
      <c r="L208" s="105"/>
    </row>
    <row r="209" spans="1:12" ht="33.75">
      <c r="A209" s="108"/>
      <c r="B209" s="108"/>
      <c r="C209" s="25">
        <v>6057</v>
      </c>
      <c r="D209" s="13" t="s">
        <v>21</v>
      </c>
      <c r="E209" s="63"/>
      <c r="F209" s="46"/>
      <c r="G209" s="63">
        <v>26660.25</v>
      </c>
      <c r="H209" s="63">
        <v>26660.25</v>
      </c>
      <c r="I209" s="63">
        <v>26660.25</v>
      </c>
      <c r="J209" s="75"/>
      <c r="K209" s="76"/>
      <c r="L209" s="105"/>
    </row>
    <row r="210" spans="1:12" ht="20.25" customHeight="1">
      <c r="A210" s="124"/>
      <c r="B210" s="124"/>
      <c r="C210" s="25">
        <v>6059</v>
      </c>
      <c r="D210" s="13" t="s">
        <v>21</v>
      </c>
      <c r="E210" s="63"/>
      <c r="F210" s="46"/>
      <c r="G210" s="63">
        <v>4704.75</v>
      </c>
      <c r="H210" s="63">
        <v>4704.75</v>
      </c>
      <c r="I210" s="63">
        <v>4704.75</v>
      </c>
      <c r="J210" s="75"/>
      <c r="K210" s="76"/>
      <c r="L210" s="105"/>
    </row>
    <row r="211" spans="1:12" ht="53.25" customHeight="1">
      <c r="A211" s="114" t="s">
        <v>95</v>
      </c>
      <c r="B211" s="35"/>
      <c r="C211" s="2"/>
      <c r="D211" s="2" t="s">
        <v>96</v>
      </c>
      <c r="E211" s="69">
        <f>E212</f>
        <v>63269.79</v>
      </c>
      <c r="F211" s="72">
        <v>91</v>
      </c>
      <c r="G211" s="69">
        <f>G212</f>
        <v>0</v>
      </c>
      <c r="H211" s="69">
        <f>H212</f>
        <v>0</v>
      </c>
      <c r="I211" s="69">
        <f>I212</f>
        <v>0</v>
      </c>
      <c r="J211" s="74"/>
      <c r="K211" s="76"/>
      <c r="L211" s="105"/>
    </row>
    <row r="212" spans="1:12" s="24" customFormat="1" ht="30" customHeight="1">
      <c r="A212" s="119"/>
      <c r="B212" s="107">
        <v>75647</v>
      </c>
      <c r="C212" s="2"/>
      <c r="D212" s="2" t="s">
        <v>97</v>
      </c>
      <c r="E212" s="69">
        <f>E213+E214+E215</f>
        <v>63269.79</v>
      </c>
      <c r="F212" s="72">
        <v>91</v>
      </c>
      <c r="G212" s="69">
        <f>G213+G214+G215</f>
        <v>0</v>
      </c>
      <c r="H212" s="69">
        <f>H213+H214+H215</f>
        <v>0</v>
      </c>
      <c r="I212" s="69">
        <f>I213+I214+I215</f>
        <v>0</v>
      </c>
      <c r="J212" s="74"/>
      <c r="K212" s="72"/>
      <c r="L212" s="105"/>
    </row>
    <row r="213" spans="1:12" ht="33.75">
      <c r="A213" s="119"/>
      <c r="B213" s="120"/>
      <c r="C213" s="13">
        <v>4100</v>
      </c>
      <c r="D213" s="13" t="s">
        <v>98</v>
      </c>
      <c r="E213" s="62">
        <v>40013.36</v>
      </c>
      <c r="F213" s="76">
        <v>91</v>
      </c>
      <c r="G213" s="62"/>
      <c r="H213" s="62"/>
      <c r="I213" s="62"/>
      <c r="J213" s="75"/>
      <c r="K213" s="76"/>
      <c r="L213" s="105"/>
    </row>
    <row r="214" spans="1:12" ht="15" customHeight="1">
      <c r="A214" s="119"/>
      <c r="B214" s="120"/>
      <c r="C214" s="34">
        <v>4210</v>
      </c>
      <c r="D214" s="13" t="s">
        <v>14</v>
      </c>
      <c r="E214" s="62">
        <v>17605.6</v>
      </c>
      <c r="F214" s="76">
        <v>90</v>
      </c>
      <c r="G214" s="62"/>
      <c r="H214" s="62"/>
      <c r="I214" s="62"/>
      <c r="J214" s="75"/>
      <c r="K214" s="76"/>
      <c r="L214" s="105"/>
    </row>
    <row r="215" spans="1:12" ht="16.5" customHeight="1">
      <c r="A215" s="110"/>
      <c r="B215" s="110"/>
      <c r="C215" s="34">
        <v>4430</v>
      </c>
      <c r="D215" s="13" t="s">
        <v>35</v>
      </c>
      <c r="E215" s="62">
        <v>5650.83</v>
      </c>
      <c r="F215" s="76">
        <v>96</v>
      </c>
      <c r="G215" s="62"/>
      <c r="H215" s="62"/>
      <c r="I215" s="62"/>
      <c r="J215" s="75"/>
      <c r="K215" s="76"/>
      <c r="L215" s="105"/>
    </row>
    <row r="216" spans="1:12" ht="24" customHeight="1">
      <c r="A216" s="111">
        <v>757</v>
      </c>
      <c r="B216" s="25"/>
      <c r="C216" s="13"/>
      <c r="D216" s="2" t="s">
        <v>99</v>
      </c>
      <c r="E216" s="69">
        <f>E217</f>
        <v>611706.84</v>
      </c>
      <c r="F216" s="72">
        <v>93</v>
      </c>
      <c r="G216" s="69">
        <f aca="true" t="shared" si="20" ref="G216:I217">G217</f>
        <v>600000</v>
      </c>
      <c r="H216" s="69">
        <f t="shared" si="20"/>
        <v>900000</v>
      </c>
      <c r="I216" s="69">
        <f t="shared" si="20"/>
        <v>857379.38</v>
      </c>
      <c r="J216" s="74">
        <f>(I216/H216)*100</f>
        <v>95.26437555555556</v>
      </c>
      <c r="K216" s="72">
        <f>(I216/E216)*100</f>
        <v>140.1618101899923</v>
      </c>
      <c r="L216" s="104">
        <f>I216/$I$709*100</f>
        <v>3.162417862971343</v>
      </c>
    </row>
    <row r="217" spans="1:12" s="24" customFormat="1" ht="30.75" customHeight="1">
      <c r="A217" s="108"/>
      <c r="B217" s="123">
        <v>75702</v>
      </c>
      <c r="C217" s="2"/>
      <c r="D217" s="2" t="s">
        <v>100</v>
      </c>
      <c r="E217" s="69">
        <f>E218</f>
        <v>611706.84</v>
      </c>
      <c r="F217" s="72">
        <v>93</v>
      </c>
      <c r="G217" s="69">
        <f t="shared" si="20"/>
        <v>600000</v>
      </c>
      <c r="H217" s="69">
        <f t="shared" si="20"/>
        <v>900000</v>
      </c>
      <c r="I217" s="69">
        <f t="shared" si="20"/>
        <v>857379.38</v>
      </c>
      <c r="J217" s="74">
        <f>(I217/H217)*100</f>
        <v>95.26437555555556</v>
      </c>
      <c r="K217" s="72">
        <f>(I217/E217)*100</f>
        <v>140.1618101899923</v>
      </c>
      <c r="L217" s="104">
        <f>I217/$I$709*100</f>
        <v>3.162417862971343</v>
      </c>
    </row>
    <row r="218" spans="1:12" ht="11.25" customHeight="1">
      <c r="A218" s="108"/>
      <c r="B218" s="123"/>
      <c r="C218" s="13">
        <v>8070</v>
      </c>
      <c r="D218" s="13" t="s">
        <v>101</v>
      </c>
      <c r="E218" s="62">
        <v>611706.84</v>
      </c>
      <c r="F218" s="76">
        <v>93</v>
      </c>
      <c r="G218" s="62">
        <v>600000</v>
      </c>
      <c r="H218" s="62">
        <v>900000</v>
      </c>
      <c r="I218" s="62">
        <v>857379.38</v>
      </c>
      <c r="J218" s="75">
        <f>(I218/H218)*100</f>
        <v>95.26437555555556</v>
      </c>
      <c r="K218" s="76">
        <f>(I218/E218)*100</f>
        <v>140.1618101899923</v>
      </c>
      <c r="L218" s="105">
        <f>I218/$I$709*100</f>
        <v>3.162417862971343</v>
      </c>
    </row>
    <row r="219" spans="1:12" ht="12" customHeight="1">
      <c r="A219" s="121">
        <v>758</v>
      </c>
      <c r="B219" s="2"/>
      <c r="C219" s="13"/>
      <c r="D219" s="2" t="s">
        <v>102</v>
      </c>
      <c r="E219" s="71"/>
      <c r="F219" s="72"/>
      <c r="G219" s="69">
        <f aca="true" t="shared" si="21" ref="G219:I220">G220</f>
        <v>103200</v>
      </c>
      <c r="H219" s="69">
        <f t="shared" si="21"/>
        <v>101348</v>
      </c>
      <c r="I219" s="69">
        <f t="shared" si="21"/>
        <v>0</v>
      </c>
      <c r="J219" s="74"/>
      <c r="K219" s="76"/>
      <c r="L219" s="105"/>
    </row>
    <row r="220" spans="1:12" ht="22.5" customHeight="1">
      <c r="A220" s="122"/>
      <c r="B220" s="123">
        <v>75818</v>
      </c>
      <c r="C220" s="13"/>
      <c r="D220" s="2" t="s">
        <v>103</v>
      </c>
      <c r="E220" s="71"/>
      <c r="F220" s="72"/>
      <c r="G220" s="69">
        <f t="shared" si="21"/>
        <v>103200</v>
      </c>
      <c r="H220" s="69">
        <f t="shared" si="21"/>
        <v>101348</v>
      </c>
      <c r="I220" s="69">
        <f t="shared" si="21"/>
        <v>0</v>
      </c>
      <c r="J220" s="74"/>
      <c r="K220" s="76"/>
      <c r="L220" s="105"/>
    </row>
    <row r="221" spans="1:12" ht="11.25">
      <c r="A221" s="122"/>
      <c r="B221" s="123"/>
      <c r="C221" s="13">
        <v>4810</v>
      </c>
      <c r="D221" s="13" t="s">
        <v>104</v>
      </c>
      <c r="E221" s="71"/>
      <c r="F221" s="72"/>
      <c r="G221" s="62">
        <v>103200</v>
      </c>
      <c r="H221" s="71">
        <v>101348</v>
      </c>
      <c r="I221" s="71"/>
      <c r="J221" s="74"/>
      <c r="K221" s="76"/>
      <c r="L221" s="105"/>
    </row>
    <row r="222" spans="1:12" ht="21" customHeight="1">
      <c r="A222" s="121">
        <v>801</v>
      </c>
      <c r="B222" s="35"/>
      <c r="C222" s="35"/>
      <c r="D222" s="2" t="s">
        <v>105</v>
      </c>
      <c r="E222" s="69">
        <f>E225+E262+E269+E292+E335+E343+E365+E372+E380+E419+E433+E423+E290</f>
        <v>8364969.259999998</v>
      </c>
      <c r="F222" s="72">
        <v>100</v>
      </c>
      <c r="G222" s="69">
        <f>G225+G262+G269+G292+G335+G343+G365+G372+G380+G419+G433+G423+G290</f>
        <v>10241956.59</v>
      </c>
      <c r="H222" s="69">
        <f>H225+H262+H269+H292+H335+H343+H365+H372+H380+H419+H433+H423+H290</f>
        <v>10873294.530000001</v>
      </c>
      <c r="I222" s="69">
        <f>I225+I262+I269+I292+I335+I343+I365+I372+I380+I419+I433+I423+I290</f>
        <v>10067264.81</v>
      </c>
      <c r="J222" s="74">
        <f aca="true" t="shared" si="22" ref="J222:J309">(I222/H222)*100</f>
        <v>92.5870699282897</v>
      </c>
      <c r="K222" s="72">
        <f aca="true" t="shared" si="23" ref="K222:K262">(I222/E222)*100</f>
        <v>120.35029056400863</v>
      </c>
      <c r="L222" s="104">
        <f aca="true" t="shared" si="24" ref="L222:L227">I222/$I$709*100</f>
        <v>37.13280119520346</v>
      </c>
    </row>
    <row r="223" spans="1:12" ht="11.25">
      <c r="A223" s="121"/>
      <c r="B223" s="45"/>
      <c r="C223" s="35"/>
      <c r="D223" s="87" t="s">
        <v>199</v>
      </c>
      <c r="E223" s="88">
        <f>E259+E332+E415+E416+E260+E261++E333+E334+E417+E418</f>
        <v>364497.25</v>
      </c>
      <c r="F223" s="97">
        <v>100</v>
      </c>
      <c r="G223" s="88">
        <f>G259+G332+G415+G416+G260+G261++G333+G334+G417+G418</f>
        <v>2078620.81</v>
      </c>
      <c r="H223" s="88">
        <f>H259+H332+H415+H416+H260+H261++H333+H334+H417+H418</f>
        <v>2084620.81</v>
      </c>
      <c r="I223" s="88">
        <f>I259+I332+I415+I416+I260+I261++I333+I334+I417+I418</f>
        <v>2004843.3299999998</v>
      </c>
      <c r="J223" s="86">
        <f t="shared" si="22"/>
        <v>96.17304597472572</v>
      </c>
      <c r="K223" s="97">
        <f t="shared" si="23"/>
        <v>550.0297546826484</v>
      </c>
      <c r="L223" s="105">
        <f t="shared" si="24"/>
        <v>7.39480387229624</v>
      </c>
    </row>
    <row r="224" spans="1:12" ht="12" customHeight="1">
      <c r="A224" s="121"/>
      <c r="B224" s="45"/>
      <c r="C224" s="35"/>
      <c r="D224" s="87" t="s">
        <v>12</v>
      </c>
      <c r="E224" s="88">
        <f>E222-E223</f>
        <v>8000472.009999998</v>
      </c>
      <c r="F224" s="97">
        <v>100</v>
      </c>
      <c r="G224" s="88">
        <f>G222-G223</f>
        <v>8163335.779999999</v>
      </c>
      <c r="H224" s="88">
        <f>H222-H223</f>
        <v>8788673.72</v>
      </c>
      <c r="I224" s="88">
        <f>I222-I223</f>
        <v>8062421.48</v>
      </c>
      <c r="J224" s="86">
        <f t="shared" si="22"/>
        <v>91.73649787057973</v>
      </c>
      <c r="K224" s="97">
        <f t="shared" si="23"/>
        <v>100.77432268899346</v>
      </c>
      <c r="L224" s="105">
        <f t="shared" si="24"/>
        <v>29.737997322907223</v>
      </c>
    </row>
    <row r="225" spans="1:12" ht="21">
      <c r="A225" s="122"/>
      <c r="B225" s="107">
        <v>80101</v>
      </c>
      <c r="C225" s="35"/>
      <c r="D225" s="2" t="s">
        <v>106</v>
      </c>
      <c r="E225" s="69">
        <f>SUM(E226:E261)</f>
        <v>3381350.6900000004</v>
      </c>
      <c r="F225" s="72">
        <v>100</v>
      </c>
      <c r="G225" s="69">
        <f>SUM(G226:G261)</f>
        <v>3543057.78</v>
      </c>
      <c r="H225" s="69">
        <f>SUM(H226:H261)</f>
        <v>3926756.22</v>
      </c>
      <c r="I225" s="69">
        <f>SUM(I226:I261)</f>
        <v>3444134.21</v>
      </c>
      <c r="J225" s="74">
        <f t="shared" si="22"/>
        <v>87.70939719807714</v>
      </c>
      <c r="K225" s="72">
        <f t="shared" si="23"/>
        <v>101.85675860790408</v>
      </c>
      <c r="L225" s="104">
        <f t="shared" si="24"/>
        <v>12.70358467003801</v>
      </c>
    </row>
    <row r="226" spans="1:12" ht="22.5" customHeight="1">
      <c r="A226" s="122"/>
      <c r="B226" s="108"/>
      <c r="C226" s="25">
        <v>3020</v>
      </c>
      <c r="D226" s="13" t="s">
        <v>107</v>
      </c>
      <c r="E226" s="62">
        <v>159497.1</v>
      </c>
      <c r="F226" s="76">
        <v>100</v>
      </c>
      <c r="G226" s="62">
        <v>159880</v>
      </c>
      <c r="H226" s="62">
        <v>156380</v>
      </c>
      <c r="I226" s="62">
        <v>147658.84</v>
      </c>
      <c r="J226" s="76">
        <f t="shared" si="22"/>
        <v>94.4230975828111</v>
      </c>
      <c r="K226" s="76">
        <f t="shared" si="23"/>
        <v>92.57775846708184</v>
      </c>
      <c r="L226" s="105">
        <f t="shared" si="24"/>
        <v>0.54463515700789</v>
      </c>
    </row>
    <row r="227" spans="1:12" ht="21" customHeight="1">
      <c r="A227" s="122"/>
      <c r="B227" s="108"/>
      <c r="C227" s="25">
        <v>4010</v>
      </c>
      <c r="D227" s="13" t="s">
        <v>68</v>
      </c>
      <c r="E227" s="62">
        <v>2194794.16</v>
      </c>
      <c r="F227" s="76">
        <v>100</v>
      </c>
      <c r="G227" s="62">
        <v>2106053</v>
      </c>
      <c r="H227" s="62">
        <v>2314702</v>
      </c>
      <c r="I227" s="62">
        <v>2120946.31</v>
      </c>
      <c r="J227" s="76">
        <f t="shared" si="22"/>
        <v>91.62934623981835</v>
      </c>
      <c r="K227" s="76">
        <f t="shared" si="23"/>
        <v>96.63531772838323</v>
      </c>
      <c r="L227" s="105">
        <f t="shared" si="24"/>
        <v>7.823046195894233</v>
      </c>
    </row>
    <row r="228" spans="1:12" ht="21" customHeight="1">
      <c r="A228" s="122"/>
      <c r="B228" s="108"/>
      <c r="C228" s="25">
        <v>4017</v>
      </c>
      <c r="D228" s="13" t="s">
        <v>68</v>
      </c>
      <c r="E228" s="62"/>
      <c r="F228" s="76"/>
      <c r="G228" s="62">
        <v>36450</v>
      </c>
      <c r="H228" s="62">
        <v>15725</v>
      </c>
      <c r="I228" s="62">
        <v>15003.56</v>
      </c>
      <c r="J228" s="76">
        <f t="shared" si="22"/>
        <v>95.41214626391097</v>
      </c>
      <c r="K228" s="76"/>
      <c r="L228" s="105"/>
    </row>
    <row r="229" spans="1:12" ht="21" customHeight="1">
      <c r="A229" s="122"/>
      <c r="B229" s="108"/>
      <c r="C229" s="25">
        <v>4019</v>
      </c>
      <c r="D229" s="13" t="s">
        <v>68</v>
      </c>
      <c r="E229" s="62"/>
      <c r="F229" s="76"/>
      <c r="G229" s="62"/>
      <c r="H229" s="62">
        <v>2775</v>
      </c>
      <c r="I229" s="62">
        <v>2647.72</v>
      </c>
      <c r="J229" s="76">
        <f t="shared" si="22"/>
        <v>95.41333333333333</v>
      </c>
      <c r="K229" s="76"/>
      <c r="L229" s="105"/>
    </row>
    <row r="230" spans="1:12" ht="20.25" customHeight="1">
      <c r="A230" s="122"/>
      <c r="B230" s="108"/>
      <c r="C230" s="25">
        <v>4040</v>
      </c>
      <c r="D230" s="13" t="s">
        <v>110</v>
      </c>
      <c r="E230" s="62">
        <v>175191.82</v>
      </c>
      <c r="F230" s="76">
        <v>100</v>
      </c>
      <c r="G230" s="62">
        <v>178260</v>
      </c>
      <c r="H230" s="62">
        <v>174564</v>
      </c>
      <c r="I230" s="62">
        <v>174563.81</v>
      </c>
      <c r="J230" s="76">
        <f t="shared" si="22"/>
        <v>99.99989115739785</v>
      </c>
      <c r="K230" s="76">
        <f t="shared" si="23"/>
        <v>99.64153006687184</v>
      </c>
      <c r="L230" s="105">
        <f>I230/$I$709*100</f>
        <v>0.6438733235832375</v>
      </c>
    </row>
    <row r="231" spans="1:12" ht="21.75" customHeight="1">
      <c r="A231" s="122"/>
      <c r="B231" s="108"/>
      <c r="C231" s="25">
        <v>4110</v>
      </c>
      <c r="D231" s="13" t="s">
        <v>111</v>
      </c>
      <c r="E231" s="62">
        <v>373525.09</v>
      </c>
      <c r="F231" s="76">
        <v>100</v>
      </c>
      <c r="G231" s="62">
        <v>362060</v>
      </c>
      <c r="H231" s="62">
        <v>403084</v>
      </c>
      <c r="I231" s="62">
        <v>385724.64</v>
      </c>
      <c r="J231" s="76">
        <f t="shared" si="22"/>
        <v>95.6933641623086</v>
      </c>
      <c r="K231" s="76">
        <f t="shared" si="23"/>
        <v>103.26605904840287</v>
      </c>
      <c r="L231" s="105">
        <f>I231/$I$709*100</f>
        <v>1.422733646480034</v>
      </c>
    </row>
    <row r="232" spans="1:12" ht="21.75" customHeight="1">
      <c r="A232" s="122"/>
      <c r="B232" s="108"/>
      <c r="C232" s="25">
        <v>4117</v>
      </c>
      <c r="D232" s="13" t="s">
        <v>111</v>
      </c>
      <c r="E232" s="62"/>
      <c r="F232" s="76"/>
      <c r="G232" s="62"/>
      <c r="H232" s="62">
        <v>2738.7</v>
      </c>
      <c r="I232" s="62">
        <v>2387.14</v>
      </c>
      <c r="J232" s="76">
        <f t="shared" si="22"/>
        <v>87.16325263811298</v>
      </c>
      <c r="K232" s="76"/>
      <c r="L232" s="105"/>
    </row>
    <row r="233" spans="1:12" ht="21.75" customHeight="1">
      <c r="A233" s="122"/>
      <c r="B233" s="108"/>
      <c r="C233" s="25">
        <v>4119</v>
      </c>
      <c r="D233" s="13" t="s">
        <v>111</v>
      </c>
      <c r="E233" s="62"/>
      <c r="F233" s="76"/>
      <c r="G233" s="62"/>
      <c r="H233" s="62">
        <v>483.3</v>
      </c>
      <c r="I233" s="62">
        <v>421.27</v>
      </c>
      <c r="J233" s="76">
        <f t="shared" si="22"/>
        <v>87.16532174632732</v>
      </c>
      <c r="K233" s="76"/>
      <c r="L233" s="105"/>
    </row>
    <row r="234" spans="1:12" ht="11.25">
      <c r="A234" s="122"/>
      <c r="B234" s="108"/>
      <c r="C234" s="25">
        <v>4120</v>
      </c>
      <c r="D234" s="13" t="s">
        <v>46</v>
      </c>
      <c r="E234" s="62">
        <v>57863.53</v>
      </c>
      <c r="F234" s="76">
        <v>100</v>
      </c>
      <c r="G234" s="62">
        <v>58214</v>
      </c>
      <c r="H234" s="62">
        <v>54532</v>
      </c>
      <c r="I234" s="62">
        <v>51723.59</v>
      </c>
      <c r="J234" s="75">
        <f t="shared" si="22"/>
        <v>94.84997799457199</v>
      </c>
      <c r="K234" s="76">
        <f t="shared" si="23"/>
        <v>89.38892943448144</v>
      </c>
      <c r="L234" s="105"/>
    </row>
    <row r="235" spans="1:12" ht="11.25">
      <c r="A235" s="122"/>
      <c r="B235" s="108"/>
      <c r="C235" s="25">
        <v>4127</v>
      </c>
      <c r="D235" s="13" t="s">
        <v>46</v>
      </c>
      <c r="E235" s="62"/>
      <c r="F235" s="76"/>
      <c r="G235" s="62"/>
      <c r="H235" s="62">
        <v>385.9</v>
      </c>
      <c r="I235" s="62">
        <v>335.81</v>
      </c>
      <c r="J235" s="75">
        <f t="shared" si="22"/>
        <v>87.01995335579166</v>
      </c>
      <c r="K235" s="76"/>
      <c r="L235" s="105"/>
    </row>
    <row r="236" spans="1:12" ht="11.25">
      <c r="A236" s="122"/>
      <c r="B236" s="108"/>
      <c r="C236" s="25">
        <v>4129</v>
      </c>
      <c r="D236" s="13" t="s">
        <v>46</v>
      </c>
      <c r="E236" s="62"/>
      <c r="F236" s="76"/>
      <c r="G236" s="62"/>
      <c r="H236" s="62">
        <v>68.1</v>
      </c>
      <c r="I236" s="62">
        <v>59.23</v>
      </c>
      <c r="J236" s="75">
        <f t="shared" si="22"/>
        <v>86.97503671071954</v>
      </c>
      <c r="K236" s="76"/>
      <c r="L236" s="105"/>
    </row>
    <row r="237" spans="1:12" ht="22.5">
      <c r="A237" s="122"/>
      <c r="B237" s="108"/>
      <c r="C237" s="25">
        <v>4170</v>
      </c>
      <c r="D237" s="13" t="s">
        <v>112</v>
      </c>
      <c r="E237" s="62">
        <v>32559.35</v>
      </c>
      <c r="F237" s="76">
        <v>100</v>
      </c>
      <c r="G237" s="62">
        <v>7000</v>
      </c>
      <c r="H237" s="62">
        <v>21296</v>
      </c>
      <c r="I237" s="62">
        <v>20696.58</v>
      </c>
      <c r="J237" s="75">
        <f t="shared" si="22"/>
        <v>97.18529301277236</v>
      </c>
      <c r="K237" s="76">
        <f t="shared" si="23"/>
        <v>63.56570386079575</v>
      </c>
      <c r="L237" s="105"/>
    </row>
    <row r="238" spans="1:12" ht="10.5" customHeight="1">
      <c r="A238" s="122"/>
      <c r="B238" s="108"/>
      <c r="C238" s="25">
        <v>4177</v>
      </c>
      <c r="D238" s="13" t="s">
        <v>112</v>
      </c>
      <c r="E238" s="62"/>
      <c r="F238" s="76"/>
      <c r="G238" s="62"/>
      <c r="H238" s="62">
        <v>16340.4</v>
      </c>
      <c r="I238" s="62">
        <v>15069.14</v>
      </c>
      <c r="J238" s="75">
        <f t="shared" si="22"/>
        <v>92.2201414898044</v>
      </c>
      <c r="K238" s="76"/>
      <c r="L238" s="105"/>
    </row>
    <row r="239" spans="1:12" ht="10.5" customHeight="1">
      <c r="A239" s="122"/>
      <c r="B239" s="108"/>
      <c r="C239" s="25">
        <v>4179</v>
      </c>
      <c r="D239" s="13" t="s">
        <v>112</v>
      </c>
      <c r="E239" s="62"/>
      <c r="F239" s="76"/>
      <c r="G239" s="62"/>
      <c r="H239" s="62">
        <v>9541.6</v>
      </c>
      <c r="I239" s="62">
        <v>2659.26</v>
      </c>
      <c r="J239" s="75">
        <f t="shared" si="22"/>
        <v>27.870168525194938</v>
      </c>
      <c r="K239" s="76"/>
      <c r="L239" s="105"/>
    </row>
    <row r="240" spans="1:12" ht="21" customHeight="1">
      <c r="A240" s="122"/>
      <c r="B240" s="108"/>
      <c r="C240" s="25">
        <v>4210</v>
      </c>
      <c r="D240" s="13" t="s">
        <v>14</v>
      </c>
      <c r="E240" s="62">
        <v>148478.28</v>
      </c>
      <c r="F240" s="76">
        <v>100</v>
      </c>
      <c r="G240" s="62">
        <v>166550</v>
      </c>
      <c r="H240" s="62">
        <v>231991</v>
      </c>
      <c r="I240" s="62">
        <v>152321.76</v>
      </c>
      <c r="J240" s="75">
        <f t="shared" si="22"/>
        <v>65.65847813061714</v>
      </c>
      <c r="K240" s="76">
        <f t="shared" si="23"/>
        <v>102.58858063280367</v>
      </c>
      <c r="L240" s="105">
        <f>I240/$I$709*100</f>
        <v>0.5618341961329112</v>
      </c>
    </row>
    <row r="241" spans="1:12" ht="21.75" customHeight="1">
      <c r="A241" s="122"/>
      <c r="B241" s="108"/>
      <c r="C241" s="25">
        <v>4217</v>
      </c>
      <c r="D241" s="13" t="s">
        <v>14</v>
      </c>
      <c r="E241" s="62"/>
      <c r="F241" s="76"/>
      <c r="G241" s="62"/>
      <c r="H241" s="62">
        <v>6670.66</v>
      </c>
      <c r="I241" s="62">
        <v>5459.07</v>
      </c>
      <c r="J241" s="75">
        <f t="shared" si="22"/>
        <v>81.83702961925806</v>
      </c>
      <c r="K241" s="76"/>
      <c r="L241" s="105"/>
    </row>
    <row r="242" spans="1:12" ht="21" customHeight="1">
      <c r="A242" s="122"/>
      <c r="B242" s="108"/>
      <c r="C242" s="25">
        <v>4219</v>
      </c>
      <c r="D242" s="13" t="s">
        <v>14</v>
      </c>
      <c r="E242" s="62"/>
      <c r="F242" s="76"/>
      <c r="G242" s="62"/>
      <c r="H242" s="62">
        <v>1177.18</v>
      </c>
      <c r="I242" s="62">
        <v>963.37</v>
      </c>
      <c r="J242" s="75">
        <f t="shared" si="22"/>
        <v>81.8371022273569</v>
      </c>
      <c r="K242" s="76"/>
      <c r="L242" s="105"/>
    </row>
    <row r="243" spans="1:12" ht="33.75">
      <c r="A243" s="122"/>
      <c r="B243" s="108"/>
      <c r="C243" s="25">
        <v>4240</v>
      </c>
      <c r="D243" s="13" t="s">
        <v>113</v>
      </c>
      <c r="E243" s="62">
        <v>10174.45</v>
      </c>
      <c r="F243" s="76">
        <v>100</v>
      </c>
      <c r="G243" s="62">
        <v>8000</v>
      </c>
      <c r="H243" s="62">
        <v>8000</v>
      </c>
      <c r="I243" s="62">
        <v>420</v>
      </c>
      <c r="J243" s="75">
        <f t="shared" si="22"/>
        <v>5.25</v>
      </c>
      <c r="K243" s="76">
        <f t="shared" si="23"/>
        <v>4.127987262210733</v>
      </c>
      <c r="L243" s="105"/>
    </row>
    <row r="244" spans="1:12" ht="33.75">
      <c r="A244" s="122"/>
      <c r="B244" s="108"/>
      <c r="C244" s="25">
        <v>4247</v>
      </c>
      <c r="D244" s="13" t="s">
        <v>263</v>
      </c>
      <c r="E244" s="62"/>
      <c r="F244" s="76"/>
      <c r="G244" s="62">
        <v>64613.78</v>
      </c>
      <c r="H244" s="62">
        <v>72206.98</v>
      </c>
      <c r="I244" s="62">
        <v>68559.76</v>
      </c>
      <c r="J244" s="75">
        <f t="shared" si="22"/>
        <v>94.94893706951876</v>
      </c>
      <c r="K244" s="76"/>
      <c r="L244" s="105"/>
    </row>
    <row r="245" spans="1:12" ht="33.75">
      <c r="A245" s="122"/>
      <c r="B245" s="108"/>
      <c r="C245" s="25">
        <v>4249</v>
      </c>
      <c r="D245" s="13" t="s">
        <v>262</v>
      </c>
      <c r="E245" s="62"/>
      <c r="F245" s="76"/>
      <c r="G245" s="62"/>
      <c r="H245" s="62">
        <v>12742.4</v>
      </c>
      <c r="I245" s="62">
        <v>12098.78</v>
      </c>
      <c r="J245" s="75">
        <f t="shared" si="22"/>
        <v>94.94898920140633</v>
      </c>
      <c r="K245" s="76"/>
      <c r="L245" s="105"/>
    </row>
    <row r="246" spans="1:12" ht="11.25">
      <c r="A246" s="122"/>
      <c r="B246" s="108"/>
      <c r="C246" s="25">
        <v>4260</v>
      </c>
      <c r="D246" s="13" t="s">
        <v>15</v>
      </c>
      <c r="E246" s="62">
        <v>35382.16</v>
      </c>
      <c r="F246" s="76">
        <v>100</v>
      </c>
      <c r="G246" s="62">
        <v>40800</v>
      </c>
      <c r="H246" s="62">
        <v>42440</v>
      </c>
      <c r="I246" s="62">
        <v>42336.81</v>
      </c>
      <c r="J246" s="76">
        <f t="shared" si="22"/>
        <v>99.75685673892553</v>
      </c>
      <c r="K246" s="76">
        <f t="shared" si="23"/>
        <v>119.65580959443966</v>
      </c>
      <c r="L246" s="105"/>
    </row>
    <row r="247" spans="1:12" ht="12" customHeight="1">
      <c r="A247" s="122"/>
      <c r="B247" s="108"/>
      <c r="C247" s="25">
        <v>4270</v>
      </c>
      <c r="D247" s="13" t="s">
        <v>17</v>
      </c>
      <c r="E247" s="62">
        <v>3025.7</v>
      </c>
      <c r="F247" s="76">
        <v>100</v>
      </c>
      <c r="G247" s="62">
        <v>5000</v>
      </c>
      <c r="H247" s="62">
        <v>5000</v>
      </c>
      <c r="I247" s="62">
        <v>1871.56</v>
      </c>
      <c r="J247" s="75">
        <f t="shared" si="22"/>
        <v>37.4312</v>
      </c>
      <c r="K247" s="76">
        <f t="shared" si="23"/>
        <v>61.85543841094623</v>
      </c>
      <c r="L247" s="105"/>
    </row>
    <row r="248" spans="1:12" ht="12" customHeight="1">
      <c r="A248" s="122"/>
      <c r="B248" s="108"/>
      <c r="C248" s="25">
        <v>4280</v>
      </c>
      <c r="D248" s="13" t="s">
        <v>80</v>
      </c>
      <c r="E248" s="62">
        <v>537.5</v>
      </c>
      <c r="F248" s="76">
        <v>100</v>
      </c>
      <c r="G248" s="62">
        <v>3800</v>
      </c>
      <c r="H248" s="62">
        <v>3300</v>
      </c>
      <c r="I248" s="62">
        <v>2420</v>
      </c>
      <c r="J248" s="76">
        <f t="shared" si="22"/>
        <v>73.33333333333333</v>
      </c>
      <c r="K248" s="76">
        <f t="shared" si="23"/>
        <v>450.2325581395349</v>
      </c>
      <c r="L248" s="105"/>
    </row>
    <row r="249" spans="1:12" ht="11.25" customHeight="1">
      <c r="A249" s="122"/>
      <c r="B249" s="108"/>
      <c r="C249" s="25">
        <v>4300</v>
      </c>
      <c r="D249" s="13" t="s">
        <v>19</v>
      </c>
      <c r="E249" s="62">
        <v>32039.18</v>
      </c>
      <c r="F249" s="76">
        <v>97</v>
      </c>
      <c r="G249" s="62">
        <v>40460</v>
      </c>
      <c r="H249" s="62">
        <v>105460</v>
      </c>
      <c r="I249" s="62">
        <v>35518.47</v>
      </c>
      <c r="J249" s="75">
        <f t="shared" si="22"/>
        <v>33.67956571211834</v>
      </c>
      <c r="K249" s="76">
        <f t="shared" si="23"/>
        <v>110.85948516784762</v>
      </c>
      <c r="L249" s="105"/>
    </row>
    <row r="250" spans="1:12" ht="11.25" customHeight="1">
      <c r="A250" s="122"/>
      <c r="B250" s="108"/>
      <c r="C250" s="25">
        <v>4307</v>
      </c>
      <c r="D250" s="13" t="s">
        <v>19</v>
      </c>
      <c r="E250" s="62"/>
      <c r="F250" s="76"/>
      <c r="G250" s="62"/>
      <c r="H250" s="62">
        <v>35127.4</v>
      </c>
      <c r="I250" s="62">
        <v>28473.02</v>
      </c>
      <c r="J250" s="75">
        <f t="shared" si="22"/>
        <v>81.05644027169674</v>
      </c>
      <c r="K250" s="76"/>
      <c r="L250" s="105"/>
    </row>
    <row r="251" spans="1:12" ht="11.25" customHeight="1">
      <c r="A251" s="122"/>
      <c r="B251" s="108"/>
      <c r="C251" s="25">
        <v>4309</v>
      </c>
      <c r="D251" s="13" t="s">
        <v>19</v>
      </c>
      <c r="E251" s="62"/>
      <c r="F251" s="76"/>
      <c r="G251" s="62"/>
      <c r="H251" s="62">
        <v>6237.6</v>
      </c>
      <c r="I251" s="62">
        <v>5024.64</v>
      </c>
      <c r="J251" s="75">
        <f t="shared" si="22"/>
        <v>80.55405925355906</v>
      </c>
      <c r="K251" s="76"/>
      <c r="L251" s="105"/>
    </row>
    <row r="252" spans="1:12" ht="9.75" customHeight="1">
      <c r="A252" s="122"/>
      <c r="B252" s="108"/>
      <c r="C252" s="25">
        <v>4350</v>
      </c>
      <c r="D252" s="13" t="s">
        <v>82</v>
      </c>
      <c r="E252" s="62">
        <v>1791.23</v>
      </c>
      <c r="F252" s="76">
        <v>100</v>
      </c>
      <c r="G252" s="62">
        <v>1940</v>
      </c>
      <c r="H252" s="62">
        <v>1990</v>
      </c>
      <c r="I252" s="62">
        <v>1983.32</v>
      </c>
      <c r="J252" s="75">
        <f t="shared" si="22"/>
        <v>99.6643216080402</v>
      </c>
      <c r="K252" s="76">
        <f t="shared" si="23"/>
        <v>110.72391596835693</v>
      </c>
      <c r="L252" s="105"/>
    </row>
    <row r="253" spans="1:12" ht="33.75" customHeight="1">
      <c r="A253" s="122"/>
      <c r="B253" s="108"/>
      <c r="C253" s="25">
        <v>4370</v>
      </c>
      <c r="D253" s="13" t="s">
        <v>175</v>
      </c>
      <c r="E253" s="62">
        <v>7794.19</v>
      </c>
      <c r="F253" s="76">
        <v>100</v>
      </c>
      <c r="G253" s="62">
        <v>8700</v>
      </c>
      <c r="H253" s="62">
        <v>8700</v>
      </c>
      <c r="I253" s="62">
        <v>7147.89</v>
      </c>
      <c r="J253" s="75">
        <f t="shared" si="22"/>
        <v>82.15965517241379</v>
      </c>
      <c r="K253" s="76">
        <f t="shared" si="23"/>
        <v>91.70792603208288</v>
      </c>
      <c r="L253" s="105"/>
    </row>
    <row r="254" spans="1:12" ht="12" customHeight="1">
      <c r="A254" s="122"/>
      <c r="B254" s="108"/>
      <c r="C254" s="25">
        <v>4410</v>
      </c>
      <c r="D254" s="13" t="s">
        <v>73</v>
      </c>
      <c r="E254" s="62">
        <v>3152.08</v>
      </c>
      <c r="F254" s="76">
        <v>100</v>
      </c>
      <c r="G254" s="62">
        <v>4700</v>
      </c>
      <c r="H254" s="62">
        <v>4700</v>
      </c>
      <c r="I254" s="62">
        <v>1594.69</v>
      </c>
      <c r="J254" s="75">
        <f t="shared" si="22"/>
        <v>33.92957446808511</v>
      </c>
      <c r="K254" s="76">
        <f t="shared" si="23"/>
        <v>50.59167280018274</v>
      </c>
      <c r="L254" s="105"/>
    </row>
    <row r="255" spans="1:12" ht="11.25">
      <c r="A255" s="122"/>
      <c r="B255" s="108"/>
      <c r="C255" s="25">
        <v>4430</v>
      </c>
      <c r="D255" s="13" t="s">
        <v>35</v>
      </c>
      <c r="E255" s="62">
        <v>3707</v>
      </c>
      <c r="F255" s="76">
        <v>100</v>
      </c>
      <c r="G255" s="62">
        <v>3900</v>
      </c>
      <c r="H255" s="62">
        <v>4740</v>
      </c>
      <c r="I255" s="62">
        <v>4735.25</v>
      </c>
      <c r="J255" s="76">
        <f t="shared" si="22"/>
        <v>99.89978902953587</v>
      </c>
      <c r="K255" s="76">
        <f t="shared" si="23"/>
        <v>127.73806312381979</v>
      </c>
      <c r="L255" s="105"/>
    </row>
    <row r="256" spans="1:12" ht="11.25">
      <c r="A256" s="122"/>
      <c r="B256" s="108"/>
      <c r="C256" s="25">
        <v>4440</v>
      </c>
      <c r="D256" s="13" t="s">
        <v>115</v>
      </c>
      <c r="E256" s="62">
        <v>137859.67</v>
      </c>
      <c r="F256" s="76">
        <v>100</v>
      </c>
      <c r="G256" s="62">
        <v>131277</v>
      </c>
      <c r="H256" s="62">
        <v>127527</v>
      </c>
      <c r="I256" s="62">
        <v>127277.92</v>
      </c>
      <c r="J256" s="75">
        <f t="shared" si="22"/>
        <v>99.8046844981847</v>
      </c>
      <c r="K256" s="76">
        <f t="shared" si="23"/>
        <v>92.32425987962976</v>
      </c>
      <c r="L256" s="105"/>
    </row>
    <row r="257" spans="1:12" ht="35.25" customHeight="1">
      <c r="A257" s="122"/>
      <c r="B257" s="108"/>
      <c r="C257" s="25">
        <v>4520</v>
      </c>
      <c r="D257" s="13" t="s">
        <v>228</v>
      </c>
      <c r="E257" s="62">
        <v>2541</v>
      </c>
      <c r="F257" s="76">
        <v>100</v>
      </c>
      <c r="G257" s="62">
        <v>4000</v>
      </c>
      <c r="H257" s="62">
        <v>4031</v>
      </c>
      <c r="I257" s="62">
        <v>4031</v>
      </c>
      <c r="J257" s="75">
        <f t="shared" si="22"/>
        <v>100</v>
      </c>
      <c r="K257" s="76">
        <f t="shared" si="23"/>
        <v>158.6383313656041</v>
      </c>
      <c r="L257" s="105"/>
    </row>
    <row r="258" spans="1:12" ht="11.25" customHeight="1">
      <c r="A258" s="122"/>
      <c r="B258" s="108"/>
      <c r="C258" s="25">
        <v>4700</v>
      </c>
      <c r="D258" s="13" t="s">
        <v>172</v>
      </c>
      <c r="E258" s="62">
        <v>1437.2</v>
      </c>
      <c r="F258" s="76">
        <v>100</v>
      </c>
      <c r="G258" s="62">
        <v>1400</v>
      </c>
      <c r="H258" s="62">
        <v>2099</v>
      </c>
      <c r="I258" s="62">
        <v>2000</v>
      </c>
      <c r="J258" s="76">
        <f t="shared" si="22"/>
        <v>95.28346831824679</v>
      </c>
      <c r="K258" s="76">
        <f t="shared" si="23"/>
        <v>139.15947676036737</v>
      </c>
      <c r="L258" s="105"/>
    </row>
    <row r="259" spans="1:12" ht="21" customHeight="1">
      <c r="A259" s="122"/>
      <c r="B259" s="108"/>
      <c r="C259" s="25">
        <v>6050</v>
      </c>
      <c r="D259" s="13" t="s">
        <v>21</v>
      </c>
      <c r="E259" s="62"/>
      <c r="F259" s="76"/>
      <c r="G259" s="62">
        <v>150000</v>
      </c>
      <c r="H259" s="62"/>
      <c r="I259" s="62"/>
      <c r="J259" s="75"/>
      <c r="K259" s="76"/>
      <c r="L259" s="105"/>
    </row>
    <row r="260" spans="1:12" ht="21" customHeight="1">
      <c r="A260" s="122"/>
      <c r="B260" s="109"/>
      <c r="C260" s="25">
        <v>6057</v>
      </c>
      <c r="D260" s="13" t="s">
        <v>21</v>
      </c>
      <c r="E260" s="62"/>
      <c r="F260" s="76"/>
      <c r="G260" s="62"/>
      <c r="H260" s="62">
        <v>25000</v>
      </c>
      <c r="I260" s="62"/>
      <c r="J260" s="75"/>
      <c r="K260" s="76"/>
      <c r="L260" s="105"/>
    </row>
    <row r="261" spans="1:12" ht="21" customHeight="1">
      <c r="A261" s="122"/>
      <c r="B261" s="110"/>
      <c r="C261" s="25">
        <v>6059</v>
      </c>
      <c r="D261" s="13" t="s">
        <v>21</v>
      </c>
      <c r="E261" s="62"/>
      <c r="F261" s="76"/>
      <c r="G261" s="62"/>
      <c r="H261" s="62">
        <v>45000</v>
      </c>
      <c r="I261" s="62"/>
      <c r="J261" s="75"/>
      <c r="K261" s="76"/>
      <c r="L261" s="105"/>
    </row>
    <row r="262" spans="1:12" ht="21.75" customHeight="1">
      <c r="A262" s="122"/>
      <c r="B262" s="121">
        <v>80103</v>
      </c>
      <c r="C262" s="35"/>
      <c r="D262" s="2" t="s">
        <v>116</v>
      </c>
      <c r="E262" s="69">
        <f>SUM(E263:E268)</f>
        <v>132077.84</v>
      </c>
      <c r="F262" s="72">
        <v>100</v>
      </c>
      <c r="G262" s="69">
        <f>SUM(G263:G268)</f>
        <v>134728</v>
      </c>
      <c r="H262" s="69">
        <f>SUM(H263:H268)</f>
        <v>165028</v>
      </c>
      <c r="I262" s="69">
        <f>SUM(I263:I268)</f>
        <v>131601.83000000002</v>
      </c>
      <c r="J262" s="74">
        <f t="shared" si="22"/>
        <v>79.74515233778511</v>
      </c>
      <c r="K262" s="72">
        <f t="shared" si="23"/>
        <v>99.63959889107818</v>
      </c>
      <c r="L262" s="104"/>
    </row>
    <row r="263" spans="1:12" ht="21.75" customHeight="1">
      <c r="A263" s="122"/>
      <c r="B263" s="122"/>
      <c r="C263" s="25">
        <v>3020</v>
      </c>
      <c r="D263" s="13" t="s">
        <v>107</v>
      </c>
      <c r="E263" s="62">
        <v>7193.62</v>
      </c>
      <c r="F263" s="76">
        <v>100</v>
      </c>
      <c r="G263" s="62">
        <v>8450</v>
      </c>
      <c r="H263" s="62">
        <v>8450</v>
      </c>
      <c r="I263" s="62">
        <v>7361.55</v>
      </c>
      <c r="J263" s="75">
        <f t="shared" si="22"/>
        <v>87.1189349112426</v>
      </c>
      <c r="K263" s="76">
        <f>(I263/E263)*100</f>
        <v>102.3344296751844</v>
      </c>
      <c r="L263" s="105"/>
    </row>
    <row r="264" spans="1:12" ht="21.75" customHeight="1">
      <c r="A264" s="122"/>
      <c r="B264" s="122"/>
      <c r="C264" s="25">
        <v>4010</v>
      </c>
      <c r="D264" s="13" t="s">
        <v>68</v>
      </c>
      <c r="E264" s="62">
        <v>92621.4</v>
      </c>
      <c r="F264" s="76">
        <v>100</v>
      </c>
      <c r="G264" s="62">
        <v>93414</v>
      </c>
      <c r="H264" s="62">
        <v>121720</v>
      </c>
      <c r="I264" s="62">
        <v>89952.82</v>
      </c>
      <c r="J264" s="76">
        <f t="shared" si="22"/>
        <v>73.90142951035163</v>
      </c>
      <c r="K264" s="76">
        <f>(I264/E264)*100</f>
        <v>97.11882998961364</v>
      </c>
      <c r="L264" s="105"/>
    </row>
    <row r="265" spans="1:12" ht="21" customHeight="1">
      <c r="A265" s="122"/>
      <c r="B265" s="122"/>
      <c r="C265" s="25">
        <v>4040</v>
      </c>
      <c r="D265" s="13" t="s">
        <v>110</v>
      </c>
      <c r="E265" s="62">
        <v>8022.08</v>
      </c>
      <c r="F265" s="76">
        <v>99</v>
      </c>
      <c r="G265" s="62">
        <v>7967</v>
      </c>
      <c r="H265" s="62">
        <v>7967</v>
      </c>
      <c r="I265" s="62">
        <v>7926.23</v>
      </c>
      <c r="J265" s="75">
        <f t="shared" si="22"/>
        <v>99.48826408936864</v>
      </c>
      <c r="K265" s="76">
        <f>(I265/E265)*100</f>
        <v>98.80517272328373</v>
      </c>
      <c r="L265" s="105"/>
    </row>
    <row r="266" spans="1:12" ht="21" customHeight="1">
      <c r="A266" s="122"/>
      <c r="B266" s="122"/>
      <c r="C266" s="25">
        <v>4110</v>
      </c>
      <c r="D266" s="13" t="s">
        <v>111</v>
      </c>
      <c r="E266" s="62">
        <v>16105.61</v>
      </c>
      <c r="F266" s="76">
        <v>100</v>
      </c>
      <c r="G266" s="62">
        <v>16472</v>
      </c>
      <c r="H266" s="62">
        <v>18466</v>
      </c>
      <c r="I266" s="62">
        <v>18007.82</v>
      </c>
      <c r="J266" s="75">
        <f t="shared" si="22"/>
        <v>97.51879129210441</v>
      </c>
      <c r="K266" s="76">
        <f>(I266/E266)*100</f>
        <v>111.81085348521415</v>
      </c>
      <c r="L266" s="105"/>
    </row>
    <row r="267" spans="1:12" ht="11.25">
      <c r="A267" s="122"/>
      <c r="B267" s="122"/>
      <c r="C267" s="25">
        <v>4120</v>
      </c>
      <c r="D267" s="13" t="s">
        <v>46</v>
      </c>
      <c r="E267" s="62">
        <v>2478.65</v>
      </c>
      <c r="F267" s="76">
        <v>100</v>
      </c>
      <c r="G267" s="62">
        <v>2665</v>
      </c>
      <c r="H267" s="62">
        <v>2665</v>
      </c>
      <c r="I267" s="62">
        <v>2593.59</v>
      </c>
      <c r="J267" s="75">
        <f t="shared" si="22"/>
        <v>97.32045028142589</v>
      </c>
      <c r="K267" s="76">
        <f>(I267/E267)*100</f>
        <v>104.6372017025397</v>
      </c>
      <c r="L267" s="105"/>
    </row>
    <row r="268" spans="1:12" ht="11.25">
      <c r="A268" s="122"/>
      <c r="B268" s="122"/>
      <c r="C268" s="25">
        <v>4440</v>
      </c>
      <c r="D268" s="13" t="s">
        <v>115</v>
      </c>
      <c r="E268" s="62">
        <v>5656.48</v>
      </c>
      <c r="F268" s="76">
        <v>100</v>
      </c>
      <c r="G268" s="62">
        <v>5760</v>
      </c>
      <c r="H268" s="62">
        <v>5760</v>
      </c>
      <c r="I268" s="62">
        <v>5759.82</v>
      </c>
      <c r="J268" s="75">
        <f t="shared" si="22"/>
        <v>99.996875</v>
      </c>
      <c r="K268" s="76">
        <f aca="true" t="shared" si="25" ref="K268:K289">(I268/E268)*100</f>
        <v>101.82693123638728</v>
      </c>
      <c r="L268" s="105"/>
    </row>
    <row r="269" spans="1:12" ht="11.25">
      <c r="A269" s="122"/>
      <c r="B269" s="107">
        <v>80104</v>
      </c>
      <c r="C269" s="35"/>
      <c r="D269" s="2" t="s">
        <v>118</v>
      </c>
      <c r="E269" s="69">
        <f>SUM(E270:E289)</f>
        <v>523218.80000000005</v>
      </c>
      <c r="F269" s="72">
        <v>100</v>
      </c>
      <c r="G269" s="69">
        <f>SUM(G270:G289)</f>
        <v>427028</v>
      </c>
      <c r="H269" s="69">
        <f>SUM(H270:H289)</f>
        <v>434949</v>
      </c>
      <c r="I269" s="69">
        <f>SUM(I270:I289)</f>
        <v>418956.17999999993</v>
      </c>
      <c r="J269" s="74">
        <f t="shared" si="22"/>
        <v>96.32305856548697</v>
      </c>
      <c r="K269" s="72">
        <f t="shared" si="25"/>
        <v>80.0728452417994</v>
      </c>
      <c r="L269" s="104">
        <f>I269/$I$709*100</f>
        <v>1.5453071747937734</v>
      </c>
    </row>
    <row r="270" spans="1:12" ht="33.75" customHeight="1">
      <c r="A270" s="122"/>
      <c r="B270" s="108"/>
      <c r="C270" s="25">
        <v>2540</v>
      </c>
      <c r="D270" s="13" t="s">
        <v>117</v>
      </c>
      <c r="E270" s="62">
        <v>134800.79</v>
      </c>
      <c r="F270" s="76">
        <v>100</v>
      </c>
      <c r="G270" s="62"/>
      <c r="H270" s="62"/>
      <c r="I270" s="62"/>
      <c r="J270" s="76"/>
      <c r="K270" s="76"/>
      <c r="L270" s="105"/>
    </row>
    <row r="271" spans="1:12" ht="21" customHeight="1">
      <c r="A271" s="122"/>
      <c r="B271" s="108"/>
      <c r="C271" s="25">
        <v>3020</v>
      </c>
      <c r="D271" s="13" t="s">
        <v>107</v>
      </c>
      <c r="E271" s="62">
        <v>16261.18</v>
      </c>
      <c r="F271" s="76">
        <v>100</v>
      </c>
      <c r="G271" s="62">
        <v>17104</v>
      </c>
      <c r="H271" s="62">
        <v>20104</v>
      </c>
      <c r="I271" s="62">
        <v>19537.6</v>
      </c>
      <c r="J271" s="76">
        <f t="shared" si="22"/>
        <v>97.18265021886191</v>
      </c>
      <c r="K271" s="76">
        <f t="shared" si="25"/>
        <v>120.14872229444602</v>
      </c>
      <c r="L271" s="105"/>
    </row>
    <row r="272" spans="1:12" ht="21.75" customHeight="1">
      <c r="A272" s="122"/>
      <c r="B272" s="108"/>
      <c r="C272" s="25">
        <v>4010</v>
      </c>
      <c r="D272" s="13" t="s">
        <v>68</v>
      </c>
      <c r="E272" s="62">
        <v>248014.41</v>
      </c>
      <c r="F272" s="76">
        <v>100</v>
      </c>
      <c r="G272" s="62">
        <v>257653</v>
      </c>
      <c r="H272" s="62">
        <v>270788</v>
      </c>
      <c r="I272" s="62">
        <v>264250.17</v>
      </c>
      <c r="J272" s="76">
        <f t="shared" si="22"/>
        <v>97.58562787124983</v>
      </c>
      <c r="K272" s="76">
        <f t="shared" si="25"/>
        <v>106.54629704782073</v>
      </c>
      <c r="L272" s="105">
        <f>I272/$I$709*100</f>
        <v>0.9746787447829851</v>
      </c>
    </row>
    <row r="273" spans="1:12" ht="22.5" customHeight="1">
      <c r="A273" s="122"/>
      <c r="B273" s="108"/>
      <c r="C273" s="25">
        <v>4040</v>
      </c>
      <c r="D273" s="13" t="s">
        <v>110</v>
      </c>
      <c r="E273" s="62">
        <v>17807</v>
      </c>
      <c r="F273" s="76">
        <v>100</v>
      </c>
      <c r="G273" s="62">
        <v>15960</v>
      </c>
      <c r="H273" s="62">
        <v>16436</v>
      </c>
      <c r="I273" s="62">
        <v>16435.25</v>
      </c>
      <c r="J273" s="76">
        <f t="shared" si="22"/>
        <v>99.99543684594792</v>
      </c>
      <c r="K273" s="76">
        <f t="shared" si="25"/>
        <v>92.29656876509237</v>
      </c>
      <c r="L273" s="105"/>
    </row>
    <row r="274" spans="1:12" ht="21.75" customHeight="1">
      <c r="A274" s="122"/>
      <c r="B274" s="108"/>
      <c r="C274" s="25">
        <v>4110</v>
      </c>
      <c r="D274" s="13" t="s">
        <v>111</v>
      </c>
      <c r="E274" s="62">
        <v>44548.27</v>
      </c>
      <c r="F274" s="76">
        <v>100</v>
      </c>
      <c r="G274" s="62">
        <v>49717</v>
      </c>
      <c r="H274" s="62">
        <v>52701</v>
      </c>
      <c r="I274" s="62">
        <v>48990.61</v>
      </c>
      <c r="J274" s="76">
        <f t="shared" si="22"/>
        <v>92.95954535967059</v>
      </c>
      <c r="K274" s="76">
        <f t="shared" si="25"/>
        <v>109.97196973081111</v>
      </c>
      <c r="L274" s="105"/>
    </row>
    <row r="275" spans="1:12" ht="11.25">
      <c r="A275" s="122"/>
      <c r="B275" s="108"/>
      <c r="C275" s="25">
        <v>4120</v>
      </c>
      <c r="D275" s="13" t="s">
        <v>46</v>
      </c>
      <c r="E275" s="62">
        <v>5968.65</v>
      </c>
      <c r="F275" s="76">
        <v>97</v>
      </c>
      <c r="G275" s="62">
        <v>7645</v>
      </c>
      <c r="H275" s="62">
        <v>7175</v>
      </c>
      <c r="I275" s="62">
        <v>6599.21</v>
      </c>
      <c r="J275" s="75">
        <f t="shared" si="22"/>
        <v>91.97505226480837</v>
      </c>
      <c r="K275" s="76">
        <f t="shared" si="25"/>
        <v>110.56453301835425</v>
      </c>
      <c r="L275" s="105"/>
    </row>
    <row r="276" spans="1:12" ht="22.5">
      <c r="A276" s="122"/>
      <c r="B276" s="108"/>
      <c r="C276" s="25">
        <v>4170</v>
      </c>
      <c r="D276" s="13" t="s">
        <v>32</v>
      </c>
      <c r="E276" s="63">
        <v>2467</v>
      </c>
      <c r="F276" s="76">
        <v>100</v>
      </c>
      <c r="G276" s="62">
        <v>1000</v>
      </c>
      <c r="H276" s="63">
        <v>1000</v>
      </c>
      <c r="I276" s="63">
        <v>859</v>
      </c>
      <c r="J276" s="75">
        <f t="shared" si="22"/>
        <v>85.9</v>
      </c>
      <c r="K276" s="76">
        <f t="shared" si="25"/>
        <v>34.81961897040941</v>
      </c>
      <c r="L276" s="105"/>
    </row>
    <row r="277" spans="1:12" ht="10.5" customHeight="1">
      <c r="A277" s="122"/>
      <c r="B277" s="108"/>
      <c r="C277" s="25">
        <v>4210</v>
      </c>
      <c r="D277" s="13" t="s">
        <v>14</v>
      </c>
      <c r="E277" s="62">
        <v>15313.21</v>
      </c>
      <c r="F277" s="76">
        <v>99</v>
      </c>
      <c r="G277" s="62">
        <v>24370</v>
      </c>
      <c r="H277" s="62">
        <v>9838</v>
      </c>
      <c r="I277" s="62">
        <v>7515.6</v>
      </c>
      <c r="J277" s="76">
        <f t="shared" si="22"/>
        <v>76.39357593006709</v>
      </c>
      <c r="K277" s="76">
        <f t="shared" si="25"/>
        <v>49.07919371575261</v>
      </c>
      <c r="L277" s="105"/>
    </row>
    <row r="278" spans="1:12" ht="33.75">
      <c r="A278" s="122"/>
      <c r="B278" s="108"/>
      <c r="C278" s="25">
        <v>4240</v>
      </c>
      <c r="D278" s="13" t="s">
        <v>113</v>
      </c>
      <c r="E278" s="62">
        <v>1999.2</v>
      </c>
      <c r="F278" s="76">
        <v>100</v>
      </c>
      <c r="G278" s="62">
        <v>2000</v>
      </c>
      <c r="H278" s="62">
        <v>2000</v>
      </c>
      <c r="I278" s="62">
        <v>1337.75</v>
      </c>
      <c r="J278" s="75">
        <f t="shared" si="22"/>
        <v>66.8875</v>
      </c>
      <c r="K278" s="76">
        <f t="shared" si="25"/>
        <v>66.91426570628252</v>
      </c>
      <c r="L278" s="105"/>
    </row>
    <row r="279" spans="1:12" ht="11.25">
      <c r="A279" s="122"/>
      <c r="B279" s="108"/>
      <c r="C279" s="25">
        <v>4260</v>
      </c>
      <c r="D279" s="13" t="s">
        <v>15</v>
      </c>
      <c r="E279" s="62">
        <v>5243.01</v>
      </c>
      <c r="F279" s="76">
        <v>88</v>
      </c>
      <c r="G279" s="62">
        <v>3000</v>
      </c>
      <c r="H279" s="62">
        <v>6000</v>
      </c>
      <c r="I279" s="62">
        <v>5948.41</v>
      </c>
      <c r="J279" s="75">
        <f t="shared" si="22"/>
        <v>99.14016666666666</v>
      </c>
      <c r="K279" s="76">
        <f t="shared" si="25"/>
        <v>113.45410365419863</v>
      </c>
      <c r="L279" s="105"/>
    </row>
    <row r="280" spans="1:12" ht="16.5" customHeight="1">
      <c r="A280" s="122"/>
      <c r="B280" s="108"/>
      <c r="C280" s="25">
        <v>4270</v>
      </c>
      <c r="D280" s="13" t="s">
        <v>17</v>
      </c>
      <c r="E280" s="62">
        <v>109.47</v>
      </c>
      <c r="F280" s="76">
        <v>99</v>
      </c>
      <c r="G280" s="62">
        <v>4500</v>
      </c>
      <c r="H280" s="62">
        <v>300</v>
      </c>
      <c r="I280" s="62">
        <v>179.57</v>
      </c>
      <c r="J280" s="75">
        <f t="shared" si="22"/>
        <v>59.85666666666667</v>
      </c>
      <c r="K280" s="76">
        <f t="shared" si="25"/>
        <v>164.0358088974148</v>
      </c>
      <c r="L280" s="105"/>
    </row>
    <row r="281" spans="1:12" ht="12" customHeight="1">
      <c r="A281" s="122"/>
      <c r="B281" s="108"/>
      <c r="C281" s="25">
        <v>4280</v>
      </c>
      <c r="D281" s="13" t="s">
        <v>80</v>
      </c>
      <c r="E281" s="62">
        <v>40</v>
      </c>
      <c r="F281" s="76">
        <v>100</v>
      </c>
      <c r="G281" s="62">
        <v>600</v>
      </c>
      <c r="H281" s="62">
        <v>600</v>
      </c>
      <c r="I281" s="62">
        <v>581</v>
      </c>
      <c r="J281" s="75">
        <f t="shared" si="22"/>
        <v>96.83333333333334</v>
      </c>
      <c r="K281" s="76">
        <f t="shared" si="25"/>
        <v>1452.5</v>
      </c>
      <c r="L281" s="105"/>
    </row>
    <row r="282" spans="1:12" ht="10.5" customHeight="1">
      <c r="A282" s="122"/>
      <c r="B282" s="108"/>
      <c r="C282" s="25">
        <v>4300</v>
      </c>
      <c r="D282" s="13" t="s">
        <v>19</v>
      </c>
      <c r="E282" s="62">
        <v>8877.47</v>
      </c>
      <c r="F282" s="76">
        <v>100</v>
      </c>
      <c r="G282" s="62">
        <v>10400</v>
      </c>
      <c r="H282" s="62">
        <v>11400</v>
      </c>
      <c r="I282" s="62">
        <v>11193.93</v>
      </c>
      <c r="J282" s="76">
        <f t="shared" si="22"/>
        <v>98.19236842105263</v>
      </c>
      <c r="K282" s="76">
        <f t="shared" si="25"/>
        <v>126.0936956137278</v>
      </c>
      <c r="L282" s="105"/>
    </row>
    <row r="283" spans="1:12" ht="10.5" customHeight="1">
      <c r="A283" s="122"/>
      <c r="B283" s="108"/>
      <c r="C283" s="25">
        <v>4330</v>
      </c>
      <c r="D283" s="13" t="s">
        <v>238</v>
      </c>
      <c r="E283" s="62">
        <v>3600.51</v>
      </c>
      <c r="F283" s="76">
        <v>100</v>
      </c>
      <c r="G283" s="62">
        <v>11827</v>
      </c>
      <c r="H283" s="62">
        <v>15205</v>
      </c>
      <c r="I283" s="62">
        <v>14386.14</v>
      </c>
      <c r="J283" s="76">
        <f t="shared" si="22"/>
        <v>94.61453469253534</v>
      </c>
      <c r="K283" s="76">
        <f t="shared" si="25"/>
        <v>399.55839589391496</v>
      </c>
      <c r="L283" s="105"/>
    </row>
    <row r="284" spans="1:12" ht="9" customHeight="1">
      <c r="A284" s="122"/>
      <c r="B284" s="108"/>
      <c r="C284" s="25">
        <v>4350</v>
      </c>
      <c r="D284" s="13" t="s">
        <v>82</v>
      </c>
      <c r="E284" s="62">
        <v>468</v>
      </c>
      <c r="F284" s="76">
        <v>100</v>
      </c>
      <c r="G284" s="62">
        <v>468</v>
      </c>
      <c r="H284" s="62">
        <v>468</v>
      </c>
      <c r="I284" s="62">
        <v>468</v>
      </c>
      <c r="J284" s="75">
        <f t="shared" si="22"/>
        <v>100</v>
      </c>
      <c r="K284" s="76">
        <f t="shared" si="25"/>
        <v>100</v>
      </c>
      <c r="L284" s="105"/>
    </row>
    <row r="285" spans="1:12" ht="36.75" customHeight="1">
      <c r="A285" s="122"/>
      <c r="B285" s="108"/>
      <c r="C285" s="25">
        <v>4370</v>
      </c>
      <c r="D285" s="13" t="s">
        <v>175</v>
      </c>
      <c r="E285" s="62">
        <v>492.2</v>
      </c>
      <c r="F285" s="76">
        <v>100</v>
      </c>
      <c r="G285" s="62">
        <v>600</v>
      </c>
      <c r="H285" s="62">
        <v>634</v>
      </c>
      <c r="I285" s="62">
        <v>633.64</v>
      </c>
      <c r="J285" s="75">
        <f t="shared" si="22"/>
        <v>99.94321766561514</v>
      </c>
      <c r="K285" s="76">
        <f t="shared" si="25"/>
        <v>128.7362860625762</v>
      </c>
      <c r="L285" s="105"/>
    </row>
    <row r="286" spans="1:12" ht="11.25">
      <c r="A286" s="122"/>
      <c r="B286" s="108"/>
      <c r="C286" s="25">
        <v>4410</v>
      </c>
      <c r="D286" s="13" t="s">
        <v>114</v>
      </c>
      <c r="E286" s="62"/>
      <c r="F286" s="76"/>
      <c r="G286" s="62">
        <v>200</v>
      </c>
      <c r="H286" s="62">
        <v>166</v>
      </c>
      <c r="I286" s="62"/>
      <c r="J286" s="75"/>
      <c r="K286" s="76"/>
      <c r="L286" s="105"/>
    </row>
    <row r="287" spans="1:12" ht="11.25" customHeight="1">
      <c r="A287" s="122"/>
      <c r="B287" s="108"/>
      <c r="C287" s="25">
        <v>4430</v>
      </c>
      <c r="D287" s="13" t="s">
        <v>35</v>
      </c>
      <c r="E287" s="62">
        <v>191</v>
      </c>
      <c r="F287" s="76">
        <v>95</v>
      </c>
      <c r="G287" s="62">
        <v>200</v>
      </c>
      <c r="H287" s="62">
        <v>200</v>
      </c>
      <c r="I287" s="62">
        <v>176</v>
      </c>
      <c r="J287" s="75">
        <f t="shared" si="22"/>
        <v>88</v>
      </c>
      <c r="K287" s="76">
        <f t="shared" si="25"/>
        <v>92.14659685863874</v>
      </c>
      <c r="L287" s="105"/>
    </row>
    <row r="288" spans="1:12" ht="11.25">
      <c r="A288" s="122"/>
      <c r="B288" s="108"/>
      <c r="C288" s="25">
        <v>4440</v>
      </c>
      <c r="D288" s="13" t="s">
        <v>115</v>
      </c>
      <c r="E288" s="62">
        <v>16917.43</v>
      </c>
      <c r="F288" s="76">
        <v>100</v>
      </c>
      <c r="G288" s="62">
        <v>19684</v>
      </c>
      <c r="H288" s="62">
        <v>19684</v>
      </c>
      <c r="I288" s="62">
        <v>19614.3</v>
      </c>
      <c r="J288" s="76">
        <f t="shared" si="22"/>
        <v>99.64590530380005</v>
      </c>
      <c r="K288" s="76">
        <f t="shared" si="25"/>
        <v>115.94136934510738</v>
      </c>
      <c r="L288" s="105"/>
    </row>
    <row r="289" spans="1:12" ht="11.25" customHeight="1">
      <c r="A289" s="122"/>
      <c r="B289" s="108"/>
      <c r="C289" s="25">
        <v>4700</v>
      </c>
      <c r="D289" s="13" t="s">
        <v>172</v>
      </c>
      <c r="E289" s="62">
        <v>100</v>
      </c>
      <c r="F289" s="76">
        <v>100</v>
      </c>
      <c r="G289" s="62">
        <v>100</v>
      </c>
      <c r="H289" s="62">
        <v>250</v>
      </c>
      <c r="I289" s="62">
        <v>250</v>
      </c>
      <c r="J289" s="76">
        <f t="shared" si="22"/>
        <v>100</v>
      </c>
      <c r="K289" s="76">
        <f t="shared" si="25"/>
        <v>250</v>
      </c>
      <c r="L289" s="105"/>
    </row>
    <row r="290" spans="1:12" ht="32.25" customHeight="1">
      <c r="A290" s="122"/>
      <c r="B290" s="107">
        <v>80106</v>
      </c>
      <c r="C290" s="25"/>
      <c r="D290" s="2" t="s">
        <v>284</v>
      </c>
      <c r="E290" s="5">
        <f>E291</f>
        <v>0</v>
      </c>
      <c r="F290" s="3"/>
      <c r="G290" s="5">
        <f>G291</f>
        <v>65299</v>
      </c>
      <c r="H290" s="5">
        <f>H291</f>
        <v>65299</v>
      </c>
      <c r="I290" s="5">
        <f>I291</f>
        <v>60275.52</v>
      </c>
      <c r="J290" s="3">
        <f t="shared" si="22"/>
        <v>92.30695722752262</v>
      </c>
      <c r="K290" s="3"/>
      <c r="L290" s="104"/>
    </row>
    <row r="291" spans="1:12" ht="101.25">
      <c r="A291" s="122"/>
      <c r="B291" s="125"/>
      <c r="C291" s="25">
        <v>2590</v>
      </c>
      <c r="D291" s="13" t="s">
        <v>283</v>
      </c>
      <c r="E291" s="62"/>
      <c r="F291" s="76"/>
      <c r="G291" s="62">
        <v>65299</v>
      </c>
      <c r="H291" s="62">
        <v>65299</v>
      </c>
      <c r="I291" s="62">
        <v>60275.52</v>
      </c>
      <c r="J291" s="76">
        <f t="shared" si="22"/>
        <v>92.30695722752262</v>
      </c>
      <c r="K291" s="76"/>
      <c r="L291" s="105"/>
    </row>
    <row r="292" spans="1:12" ht="11.25">
      <c r="A292" s="122"/>
      <c r="B292" s="107">
        <v>80110</v>
      </c>
      <c r="C292" s="35"/>
      <c r="D292" s="2" t="s">
        <v>119</v>
      </c>
      <c r="E292" s="69">
        <f>SUM(E293:E334)</f>
        <v>2111724.9599999995</v>
      </c>
      <c r="F292" s="76">
        <v>100</v>
      </c>
      <c r="G292" s="69">
        <f>SUM(G293:G334)</f>
        <v>2049037</v>
      </c>
      <c r="H292" s="69">
        <f>SUM(H293:H334)</f>
        <v>2014724</v>
      </c>
      <c r="I292" s="69">
        <f>SUM(I293:I334)</f>
        <v>1899187.9400000004</v>
      </c>
      <c r="J292" s="74">
        <f t="shared" si="22"/>
        <v>94.26541501466208</v>
      </c>
      <c r="K292" s="72">
        <f>(I292/E292)*100</f>
        <v>89.93538344122243</v>
      </c>
      <c r="L292" s="104">
        <f>I292/$I$709*100</f>
        <v>7.005097167832224</v>
      </c>
    </row>
    <row r="293" spans="1:12" ht="21" customHeight="1">
      <c r="A293" s="122"/>
      <c r="B293" s="108"/>
      <c r="C293" s="25">
        <v>3020</v>
      </c>
      <c r="D293" s="13" t="s">
        <v>107</v>
      </c>
      <c r="E293" s="62">
        <v>103050.46</v>
      </c>
      <c r="F293" s="76">
        <v>100</v>
      </c>
      <c r="G293" s="62">
        <v>101070</v>
      </c>
      <c r="H293" s="62">
        <v>88070</v>
      </c>
      <c r="I293" s="62">
        <v>84020.59</v>
      </c>
      <c r="J293" s="76">
        <f t="shared" si="22"/>
        <v>95.40205518337686</v>
      </c>
      <c r="K293" s="76">
        <f>(I293/E293)*100</f>
        <v>81.53344487739307</v>
      </c>
      <c r="L293" s="105"/>
    </row>
    <row r="294" spans="1:12" ht="20.25" customHeight="1">
      <c r="A294" s="122"/>
      <c r="B294" s="108"/>
      <c r="C294" s="25">
        <v>4010</v>
      </c>
      <c r="D294" s="13" t="s">
        <v>68</v>
      </c>
      <c r="E294" s="62">
        <v>1309976.46</v>
      </c>
      <c r="F294" s="76">
        <v>100</v>
      </c>
      <c r="G294" s="62">
        <v>1330985</v>
      </c>
      <c r="H294" s="62">
        <v>1186839</v>
      </c>
      <c r="I294" s="62">
        <v>1158400.32</v>
      </c>
      <c r="J294" s="76">
        <f t="shared" si="22"/>
        <v>97.60383000558627</v>
      </c>
      <c r="K294" s="76">
        <f>(I294/E294)*100</f>
        <v>88.42909436708504</v>
      </c>
      <c r="L294" s="105">
        <f>I294/$I$709*100</f>
        <v>4.2727244786779455</v>
      </c>
    </row>
    <row r="295" spans="1:12" ht="20.25" customHeight="1">
      <c r="A295" s="122"/>
      <c r="B295" s="108"/>
      <c r="C295" s="25">
        <v>4017</v>
      </c>
      <c r="D295" s="13" t="s">
        <v>68</v>
      </c>
      <c r="E295" s="62"/>
      <c r="F295" s="76"/>
      <c r="G295" s="62"/>
      <c r="H295" s="62">
        <v>14458.5</v>
      </c>
      <c r="I295" s="62">
        <v>13746.44</v>
      </c>
      <c r="J295" s="76">
        <f t="shared" si="22"/>
        <v>95.07514610782584</v>
      </c>
      <c r="K295" s="76"/>
      <c r="L295" s="105"/>
    </row>
    <row r="296" spans="1:12" ht="20.25" customHeight="1">
      <c r="A296" s="122"/>
      <c r="B296" s="108"/>
      <c r="C296" s="25">
        <v>4019</v>
      </c>
      <c r="D296" s="13" t="s">
        <v>68</v>
      </c>
      <c r="E296" s="62"/>
      <c r="F296" s="76"/>
      <c r="G296" s="62"/>
      <c r="H296" s="62">
        <v>2551.5</v>
      </c>
      <c r="I296" s="62">
        <v>2425.88</v>
      </c>
      <c r="J296" s="76">
        <f t="shared" si="22"/>
        <v>95.07662159514013</v>
      </c>
      <c r="K296" s="76"/>
      <c r="L296" s="105"/>
    </row>
    <row r="297" spans="1:12" ht="23.25" customHeight="1">
      <c r="A297" s="122"/>
      <c r="B297" s="108"/>
      <c r="C297" s="25">
        <v>4040</v>
      </c>
      <c r="D297" s="13" t="s">
        <v>110</v>
      </c>
      <c r="E297" s="62">
        <v>108860.94</v>
      </c>
      <c r="F297" s="76">
        <v>100</v>
      </c>
      <c r="G297" s="62">
        <v>106670</v>
      </c>
      <c r="H297" s="62">
        <v>102554</v>
      </c>
      <c r="I297" s="62">
        <v>102551.56</v>
      </c>
      <c r="J297" s="76">
        <f t="shared" si="22"/>
        <v>99.99762076564541</v>
      </c>
      <c r="K297" s="76">
        <f>(I297/E297)*100</f>
        <v>94.2041837963185</v>
      </c>
      <c r="L297" s="105"/>
    </row>
    <row r="298" spans="1:12" ht="19.5" customHeight="1">
      <c r="A298" s="122"/>
      <c r="B298" s="108"/>
      <c r="C298" s="25">
        <v>4110</v>
      </c>
      <c r="D298" s="13" t="s">
        <v>111</v>
      </c>
      <c r="E298" s="62">
        <v>225573.44</v>
      </c>
      <c r="F298" s="76">
        <v>100</v>
      </c>
      <c r="G298" s="62">
        <v>225254</v>
      </c>
      <c r="H298" s="62">
        <v>229977</v>
      </c>
      <c r="I298" s="62">
        <v>214631.81</v>
      </c>
      <c r="J298" s="75">
        <f t="shared" si="22"/>
        <v>93.32751101197077</v>
      </c>
      <c r="K298" s="76">
        <f>(I298/E298)*100</f>
        <v>95.14941564042292</v>
      </c>
      <c r="L298" s="105">
        <f>I298/$I$709*100</f>
        <v>0.791662927449773</v>
      </c>
    </row>
    <row r="299" spans="1:12" ht="19.5" customHeight="1">
      <c r="A299" s="122"/>
      <c r="B299" s="108"/>
      <c r="C299" s="25">
        <v>4117</v>
      </c>
      <c r="D299" s="13" t="s">
        <v>111</v>
      </c>
      <c r="E299" s="62"/>
      <c r="F299" s="76"/>
      <c r="G299" s="62"/>
      <c r="H299" s="62">
        <v>2516</v>
      </c>
      <c r="I299" s="62">
        <v>2007.81</v>
      </c>
      <c r="J299" s="75">
        <f t="shared" si="22"/>
        <v>79.8016693163752</v>
      </c>
      <c r="K299" s="76"/>
      <c r="L299" s="105"/>
    </row>
    <row r="300" spans="1:12" ht="19.5" customHeight="1">
      <c r="A300" s="122"/>
      <c r="B300" s="108"/>
      <c r="C300" s="25">
        <v>4119</v>
      </c>
      <c r="D300" s="13" t="s">
        <v>111</v>
      </c>
      <c r="E300" s="62"/>
      <c r="F300" s="76"/>
      <c r="G300" s="62"/>
      <c r="H300" s="62">
        <v>444</v>
      </c>
      <c r="I300" s="62">
        <v>354.28</v>
      </c>
      <c r="J300" s="75">
        <f t="shared" si="22"/>
        <v>79.7927927927928</v>
      </c>
      <c r="K300" s="76"/>
      <c r="L300" s="105"/>
    </row>
    <row r="301" spans="1:12" ht="11.25">
      <c r="A301" s="122"/>
      <c r="B301" s="108"/>
      <c r="C301" s="25">
        <v>4120</v>
      </c>
      <c r="D301" s="13" t="s">
        <v>46</v>
      </c>
      <c r="E301" s="62">
        <v>30463.52</v>
      </c>
      <c r="F301" s="76">
        <v>100</v>
      </c>
      <c r="G301" s="62">
        <v>36332</v>
      </c>
      <c r="H301" s="62">
        <v>28032</v>
      </c>
      <c r="I301" s="62">
        <v>26049.78</v>
      </c>
      <c r="J301" s="76">
        <f t="shared" si="22"/>
        <v>92.9287243150685</v>
      </c>
      <c r="K301" s="76">
        <f>(I301/E301)*100</f>
        <v>85.51139198621827</v>
      </c>
      <c r="L301" s="105"/>
    </row>
    <row r="302" spans="1:12" ht="11.25">
      <c r="A302" s="122"/>
      <c r="B302" s="108"/>
      <c r="C302" s="25">
        <v>4127</v>
      </c>
      <c r="D302" s="13" t="s">
        <v>46</v>
      </c>
      <c r="E302" s="62"/>
      <c r="F302" s="76"/>
      <c r="G302" s="62"/>
      <c r="H302" s="62">
        <v>357</v>
      </c>
      <c r="I302" s="62">
        <v>282.99</v>
      </c>
      <c r="J302" s="76">
        <f t="shared" si="22"/>
        <v>79.26890756302521</v>
      </c>
      <c r="K302" s="76"/>
      <c r="L302" s="105"/>
    </row>
    <row r="303" spans="1:12" ht="11.25">
      <c r="A303" s="122"/>
      <c r="B303" s="108"/>
      <c r="C303" s="25">
        <v>4129</v>
      </c>
      <c r="D303" s="13" t="s">
        <v>46</v>
      </c>
      <c r="E303" s="62"/>
      <c r="F303" s="76"/>
      <c r="G303" s="62"/>
      <c r="H303" s="62">
        <v>63</v>
      </c>
      <c r="I303" s="62">
        <v>49.95</v>
      </c>
      <c r="J303" s="76">
        <f t="shared" si="22"/>
        <v>79.28571428571429</v>
      </c>
      <c r="K303" s="76"/>
      <c r="L303" s="105"/>
    </row>
    <row r="304" spans="1:12" ht="14.25" customHeight="1">
      <c r="A304" s="122"/>
      <c r="B304" s="108"/>
      <c r="C304" s="25">
        <v>4170</v>
      </c>
      <c r="D304" s="13" t="s">
        <v>32</v>
      </c>
      <c r="E304" s="62">
        <v>25006.55</v>
      </c>
      <c r="F304" s="76">
        <v>100</v>
      </c>
      <c r="G304" s="62">
        <v>5000</v>
      </c>
      <c r="H304" s="62">
        <v>15190</v>
      </c>
      <c r="I304" s="62">
        <v>14540</v>
      </c>
      <c r="J304" s="75">
        <f t="shared" si="22"/>
        <v>95.72086899275838</v>
      </c>
      <c r="K304" s="76">
        <f>(I304/E304)*100</f>
        <v>58.144766071289325</v>
      </c>
      <c r="L304" s="105"/>
    </row>
    <row r="305" spans="1:12" ht="14.25" customHeight="1">
      <c r="A305" s="122"/>
      <c r="B305" s="108"/>
      <c r="C305" s="25">
        <v>4177</v>
      </c>
      <c r="D305" s="13" t="s">
        <v>32</v>
      </c>
      <c r="E305" s="62"/>
      <c r="F305" s="76"/>
      <c r="G305" s="62"/>
      <c r="H305" s="62">
        <v>8491.5</v>
      </c>
      <c r="I305" s="62">
        <v>3608.25</v>
      </c>
      <c r="J305" s="75">
        <f t="shared" si="22"/>
        <v>42.492492492492495</v>
      </c>
      <c r="K305" s="76"/>
      <c r="L305" s="105"/>
    </row>
    <row r="306" spans="1:12" ht="13.5" customHeight="1">
      <c r="A306" s="122"/>
      <c r="B306" s="108"/>
      <c r="C306" s="25">
        <v>4178</v>
      </c>
      <c r="D306" s="13" t="s">
        <v>32</v>
      </c>
      <c r="E306" s="62">
        <v>958</v>
      </c>
      <c r="F306" s="76">
        <v>80</v>
      </c>
      <c r="G306" s="62"/>
      <c r="H306" s="62"/>
      <c r="I306" s="62"/>
      <c r="J306" s="75"/>
      <c r="K306" s="76"/>
      <c r="L306" s="105"/>
    </row>
    <row r="307" spans="1:12" ht="13.5" customHeight="1">
      <c r="A307" s="122"/>
      <c r="B307" s="108"/>
      <c r="C307" s="25">
        <v>4179</v>
      </c>
      <c r="D307" s="13" t="s">
        <v>32</v>
      </c>
      <c r="E307" s="62"/>
      <c r="F307" s="76"/>
      <c r="G307" s="62"/>
      <c r="H307" s="62">
        <v>5156.5</v>
      </c>
      <c r="I307" s="62">
        <v>636.75</v>
      </c>
      <c r="J307" s="75"/>
      <c r="K307" s="76"/>
      <c r="L307" s="105"/>
    </row>
    <row r="308" spans="1:12" ht="20.25" customHeight="1">
      <c r="A308" s="122"/>
      <c r="B308" s="108"/>
      <c r="C308" s="25">
        <v>4210</v>
      </c>
      <c r="D308" s="13" t="s">
        <v>14</v>
      </c>
      <c r="E308" s="62">
        <v>79235.42</v>
      </c>
      <c r="F308" s="76">
        <v>100</v>
      </c>
      <c r="G308" s="62">
        <v>86900</v>
      </c>
      <c r="H308" s="62">
        <v>103200</v>
      </c>
      <c r="I308" s="62">
        <v>83743.84</v>
      </c>
      <c r="J308" s="75">
        <f t="shared" si="22"/>
        <v>81.14713178294573</v>
      </c>
      <c r="K308" s="76">
        <f>(I308/E308)*100</f>
        <v>105.68990484306136</v>
      </c>
      <c r="L308" s="105"/>
    </row>
    <row r="309" spans="1:12" ht="22.5" customHeight="1">
      <c r="A309" s="122"/>
      <c r="B309" s="108"/>
      <c r="C309" s="25">
        <v>4217</v>
      </c>
      <c r="D309" s="13" t="s">
        <v>14</v>
      </c>
      <c r="E309" s="62"/>
      <c r="F309" s="76"/>
      <c r="G309" s="62"/>
      <c r="H309" s="62">
        <v>4600.7</v>
      </c>
      <c r="I309" s="62">
        <v>4511.87</v>
      </c>
      <c r="J309" s="75">
        <f t="shared" si="22"/>
        <v>98.06920685982567</v>
      </c>
      <c r="K309" s="76"/>
      <c r="L309" s="105"/>
    </row>
    <row r="310" spans="1:12" ht="20.25" customHeight="1">
      <c r="A310" s="122"/>
      <c r="B310" s="108"/>
      <c r="C310" s="25">
        <v>4218</v>
      </c>
      <c r="D310" s="13" t="s">
        <v>14</v>
      </c>
      <c r="E310" s="62">
        <v>26647.83</v>
      </c>
      <c r="F310" s="76">
        <v>99</v>
      </c>
      <c r="G310" s="62"/>
      <c r="H310" s="62"/>
      <c r="I310" s="62"/>
      <c r="J310" s="75"/>
      <c r="K310" s="76"/>
      <c r="L310" s="105"/>
    </row>
    <row r="311" spans="1:12" ht="22.5" customHeight="1">
      <c r="A311" s="122"/>
      <c r="B311" s="108"/>
      <c r="C311" s="25">
        <v>4219</v>
      </c>
      <c r="D311" s="13" t="s">
        <v>14</v>
      </c>
      <c r="E311" s="62"/>
      <c r="F311" s="76"/>
      <c r="G311" s="62"/>
      <c r="H311" s="62">
        <v>811.89</v>
      </c>
      <c r="I311" s="62">
        <v>796.21</v>
      </c>
      <c r="J311" s="75">
        <f aca="true" t="shared" si="26" ref="J311:J417">(I311/H311)*100</f>
        <v>98.0687038884578</v>
      </c>
      <c r="K311" s="76"/>
      <c r="L311" s="105"/>
    </row>
    <row r="312" spans="1:12" ht="33.75">
      <c r="A312" s="122"/>
      <c r="B312" s="108"/>
      <c r="C312" s="25">
        <v>4240</v>
      </c>
      <c r="D312" s="13" t="s">
        <v>113</v>
      </c>
      <c r="E312" s="62">
        <v>18160.02</v>
      </c>
      <c r="F312" s="76">
        <v>100</v>
      </c>
      <c r="G312" s="62">
        <v>4000</v>
      </c>
      <c r="H312" s="62">
        <v>1500</v>
      </c>
      <c r="I312" s="62">
        <v>251.53</v>
      </c>
      <c r="J312" s="75">
        <f t="shared" si="26"/>
        <v>16.768666666666668</v>
      </c>
      <c r="K312" s="76"/>
      <c r="L312" s="105"/>
    </row>
    <row r="313" spans="1:12" ht="45">
      <c r="A313" s="122"/>
      <c r="B313" s="108"/>
      <c r="C313" s="25">
        <v>4247</v>
      </c>
      <c r="D313" s="13" t="s">
        <v>247</v>
      </c>
      <c r="E313" s="62"/>
      <c r="F313" s="76"/>
      <c r="G313" s="62"/>
      <c r="H313" s="62">
        <v>11923.3</v>
      </c>
      <c r="I313" s="62">
        <v>9998.55</v>
      </c>
      <c r="J313" s="75">
        <f t="shared" si="26"/>
        <v>83.85723750974982</v>
      </c>
      <c r="K313" s="76"/>
      <c r="L313" s="105"/>
    </row>
    <row r="314" spans="1:12" ht="45">
      <c r="A314" s="122"/>
      <c r="B314" s="108"/>
      <c r="C314" s="25">
        <v>4249</v>
      </c>
      <c r="D314" s="13" t="s">
        <v>247</v>
      </c>
      <c r="E314" s="62"/>
      <c r="F314" s="76"/>
      <c r="G314" s="62"/>
      <c r="H314" s="62">
        <v>2104.11</v>
      </c>
      <c r="I314" s="62">
        <v>1764.45</v>
      </c>
      <c r="J314" s="75">
        <f t="shared" si="26"/>
        <v>83.85730784036956</v>
      </c>
      <c r="K314" s="76"/>
      <c r="L314" s="105"/>
    </row>
    <row r="315" spans="1:12" ht="11.25">
      <c r="A315" s="122"/>
      <c r="B315" s="108"/>
      <c r="C315" s="25">
        <v>4260</v>
      </c>
      <c r="D315" s="13" t="s">
        <v>15</v>
      </c>
      <c r="E315" s="62">
        <v>15617.65</v>
      </c>
      <c r="F315" s="76">
        <v>90</v>
      </c>
      <c r="G315" s="62">
        <v>16500</v>
      </c>
      <c r="H315" s="62">
        <v>20000</v>
      </c>
      <c r="I315" s="62">
        <v>18008.28</v>
      </c>
      <c r="J315" s="75">
        <f t="shared" si="26"/>
        <v>90.0414</v>
      </c>
      <c r="K315" s="76">
        <f>(I315/E315)*100</f>
        <v>115.30723252217842</v>
      </c>
      <c r="L315" s="105"/>
    </row>
    <row r="316" spans="1:12" ht="15" customHeight="1">
      <c r="A316" s="122"/>
      <c r="B316" s="108"/>
      <c r="C316" s="25">
        <v>4270</v>
      </c>
      <c r="D316" s="13" t="s">
        <v>17</v>
      </c>
      <c r="E316" s="62">
        <v>1649.97</v>
      </c>
      <c r="F316" s="76">
        <v>100</v>
      </c>
      <c r="G316" s="62">
        <v>7600</v>
      </c>
      <c r="H316" s="62">
        <v>8600</v>
      </c>
      <c r="I316" s="62">
        <v>8049.14</v>
      </c>
      <c r="J316" s="75">
        <f t="shared" si="26"/>
        <v>93.5946511627907</v>
      </c>
      <c r="K316" s="76">
        <f>(I316/E316)*100</f>
        <v>487.83553640369223</v>
      </c>
      <c r="L316" s="105"/>
    </row>
    <row r="317" spans="1:12" ht="13.5" customHeight="1">
      <c r="A317" s="122"/>
      <c r="B317" s="108"/>
      <c r="C317" s="25">
        <v>4280</v>
      </c>
      <c r="D317" s="13" t="s">
        <v>80</v>
      </c>
      <c r="E317" s="62">
        <v>572.5</v>
      </c>
      <c r="F317" s="76">
        <v>95</v>
      </c>
      <c r="G317" s="62">
        <v>1300</v>
      </c>
      <c r="H317" s="62">
        <v>1800</v>
      </c>
      <c r="I317" s="62">
        <v>1737</v>
      </c>
      <c r="J317" s="75">
        <f t="shared" si="26"/>
        <v>96.5</v>
      </c>
      <c r="K317" s="76">
        <f>(I317/E317)*100</f>
        <v>303.4061135371179</v>
      </c>
      <c r="L317" s="105"/>
    </row>
    <row r="318" spans="1:12" ht="10.5" customHeight="1">
      <c r="A318" s="122"/>
      <c r="B318" s="108"/>
      <c r="C318" s="25">
        <v>4300</v>
      </c>
      <c r="D318" s="13" t="s">
        <v>19</v>
      </c>
      <c r="E318" s="62">
        <v>34061.4</v>
      </c>
      <c r="F318" s="76">
        <v>100</v>
      </c>
      <c r="G318" s="62">
        <v>37650</v>
      </c>
      <c r="H318" s="62">
        <v>35639</v>
      </c>
      <c r="I318" s="62">
        <v>33072.9</v>
      </c>
      <c r="J318" s="75">
        <f t="shared" si="26"/>
        <v>92.7997418558321</v>
      </c>
      <c r="K318" s="76">
        <f>(I318/E318)*100</f>
        <v>97.09788793179376</v>
      </c>
      <c r="L318" s="105"/>
    </row>
    <row r="319" spans="1:12" ht="10.5" customHeight="1">
      <c r="A319" s="122"/>
      <c r="B319" s="108"/>
      <c r="C319" s="25">
        <v>4307</v>
      </c>
      <c r="D319" s="13" t="s">
        <v>19</v>
      </c>
      <c r="E319" s="62"/>
      <c r="F319" s="76"/>
      <c r="G319" s="62"/>
      <c r="H319" s="62">
        <v>31536.7</v>
      </c>
      <c r="I319" s="62">
        <v>12614.34</v>
      </c>
      <c r="J319" s="75">
        <f t="shared" si="26"/>
        <v>39.99892189100318</v>
      </c>
      <c r="K319" s="76"/>
      <c r="L319" s="105"/>
    </row>
    <row r="320" spans="1:12" ht="10.5" customHeight="1">
      <c r="A320" s="122"/>
      <c r="B320" s="108"/>
      <c r="C320" s="25">
        <v>4308</v>
      </c>
      <c r="D320" s="13" t="s">
        <v>19</v>
      </c>
      <c r="E320" s="62">
        <v>11135.41</v>
      </c>
      <c r="F320" s="76">
        <v>98</v>
      </c>
      <c r="G320" s="62"/>
      <c r="H320" s="62"/>
      <c r="I320" s="62"/>
      <c r="J320" s="75"/>
      <c r="K320" s="76"/>
      <c r="L320" s="105"/>
    </row>
    <row r="321" spans="1:12" ht="10.5" customHeight="1">
      <c r="A321" s="122"/>
      <c r="B321" s="108"/>
      <c r="C321" s="25">
        <v>4309</v>
      </c>
      <c r="D321" s="13" t="s">
        <v>19</v>
      </c>
      <c r="E321" s="62"/>
      <c r="F321" s="76"/>
      <c r="G321" s="62"/>
      <c r="H321" s="62">
        <v>5565.3</v>
      </c>
      <c r="I321" s="62">
        <v>2226.06</v>
      </c>
      <c r="J321" s="75">
        <f t="shared" si="26"/>
        <v>39.99892189100318</v>
      </c>
      <c r="K321" s="76"/>
      <c r="L321" s="105"/>
    </row>
    <row r="322" spans="1:12" ht="22.5">
      <c r="A322" s="122"/>
      <c r="B322" s="108"/>
      <c r="C322" s="25">
        <v>4350</v>
      </c>
      <c r="D322" s="13" t="s">
        <v>82</v>
      </c>
      <c r="E322" s="62">
        <v>1781.64</v>
      </c>
      <c r="F322" s="76">
        <v>99</v>
      </c>
      <c r="G322" s="62">
        <v>2000</v>
      </c>
      <c r="H322" s="62">
        <v>2000</v>
      </c>
      <c r="I322" s="62">
        <v>1933.26</v>
      </c>
      <c r="J322" s="75">
        <f t="shared" si="26"/>
        <v>96.663</v>
      </c>
      <c r="K322" s="76">
        <f>(I322/E322)*100</f>
        <v>108.51013672795851</v>
      </c>
      <c r="L322" s="105"/>
    </row>
    <row r="323" spans="1:12" ht="32.25" customHeight="1">
      <c r="A323" s="122"/>
      <c r="B323" s="108"/>
      <c r="C323" s="25">
        <v>4370</v>
      </c>
      <c r="D323" s="13" t="s">
        <v>175</v>
      </c>
      <c r="E323" s="62">
        <v>2660.89</v>
      </c>
      <c r="F323" s="76">
        <v>95</v>
      </c>
      <c r="G323" s="62">
        <v>3000</v>
      </c>
      <c r="H323" s="62">
        <v>4770</v>
      </c>
      <c r="I323" s="62">
        <v>4752.03</v>
      </c>
      <c r="J323" s="75">
        <f t="shared" si="26"/>
        <v>99.62327044025156</v>
      </c>
      <c r="K323" s="76">
        <f>(I323/E323)*100</f>
        <v>178.587991236015</v>
      </c>
      <c r="L323" s="105"/>
    </row>
    <row r="324" spans="1:12" ht="11.25" customHeight="1">
      <c r="A324" s="122"/>
      <c r="B324" s="108"/>
      <c r="C324" s="25">
        <v>4410</v>
      </c>
      <c r="D324" s="13" t="s">
        <v>73</v>
      </c>
      <c r="E324" s="62">
        <v>2052.83</v>
      </c>
      <c r="F324" s="76">
        <v>100</v>
      </c>
      <c r="G324" s="62">
        <v>2300</v>
      </c>
      <c r="H324" s="62">
        <v>3600</v>
      </c>
      <c r="I324" s="62">
        <v>3565.06</v>
      </c>
      <c r="J324" s="75">
        <f t="shared" si="26"/>
        <v>99.02944444444445</v>
      </c>
      <c r="K324" s="76">
        <f>(I324/E324)*100</f>
        <v>173.6656225795609</v>
      </c>
      <c r="L324" s="105"/>
    </row>
    <row r="325" spans="1:12" ht="12.75" customHeight="1">
      <c r="A325" s="122"/>
      <c r="B325" s="108"/>
      <c r="C325" s="25">
        <v>4428</v>
      </c>
      <c r="D325" s="13" t="s">
        <v>74</v>
      </c>
      <c r="E325" s="62">
        <v>3396.95</v>
      </c>
      <c r="F325" s="76">
        <v>100</v>
      </c>
      <c r="G325" s="62"/>
      <c r="H325" s="62"/>
      <c r="I325" s="62"/>
      <c r="J325" s="75"/>
      <c r="K325" s="76"/>
      <c r="L325" s="105"/>
    </row>
    <row r="326" spans="1:12" ht="11.25" customHeight="1">
      <c r="A326" s="122"/>
      <c r="B326" s="108"/>
      <c r="C326" s="25">
        <v>4430</v>
      </c>
      <c r="D326" s="13" t="s">
        <v>35</v>
      </c>
      <c r="E326" s="62">
        <v>1017</v>
      </c>
      <c r="F326" s="76">
        <v>100</v>
      </c>
      <c r="G326" s="62">
        <v>1200</v>
      </c>
      <c r="H326" s="62">
        <v>1416</v>
      </c>
      <c r="I326" s="62">
        <v>1416</v>
      </c>
      <c r="J326" s="75">
        <f t="shared" si="26"/>
        <v>100</v>
      </c>
      <c r="K326" s="76">
        <f>(I326/E326)*100</f>
        <v>139.2330383480826</v>
      </c>
      <c r="L326" s="105"/>
    </row>
    <row r="327" spans="1:12" ht="11.25" customHeight="1">
      <c r="A327" s="122"/>
      <c r="B327" s="108"/>
      <c r="C327" s="25">
        <v>4437</v>
      </c>
      <c r="D327" s="13" t="s">
        <v>35</v>
      </c>
      <c r="E327" s="62"/>
      <c r="F327" s="76"/>
      <c r="G327" s="62"/>
      <c r="H327" s="62"/>
      <c r="I327" s="62"/>
      <c r="J327" s="75"/>
      <c r="K327" s="76"/>
      <c r="L327" s="105"/>
    </row>
    <row r="328" spans="1:12" ht="11.25" customHeight="1">
      <c r="A328" s="122"/>
      <c r="B328" s="108"/>
      <c r="C328" s="25">
        <v>4438</v>
      </c>
      <c r="D328" s="13" t="s">
        <v>35</v>
      </c>
      <c r="E328" s="62">
        <v>410</v>
      </c>
      <c r="F328" s="76"/>
      <c r="G328" s="62"/>
      <c r="H328" s="62"/>
      <c r="I328" s="62"/>
      <c r="J328" s="75"/>
      <c r="K328" s="76"/>
      <c r="L328" s="105"/>
    </row>
    <row r="329" spans="1:12" ht="11.25">
      <c r="A329" s="122"/>
      <c r="B329" s="108"/>
      <c r="C329" s="25">
        <v>4440</v>
      </c>
      <c r="D329" s="13" t="s">
        <v>115</v>
      </c>
      <c r="E329" s="62">
        <v>80598.93</v>
      </c>
      <c r="F329" s="76">
        <v>100</v>
      </c>
      <c r="G329" s="62">
        <v>78476</v>
      </c>
      <c r="H329" s="62">
        <v>71546</v>
      </c>
      <c r="I329" s="62">
        <v>70410.06</v>
      </c>
      <c r="J329" s="76">
        <f t="shared" si="26"/>
        <v>98.41229418835434</v>
      </c>
      <c r="K329" s="76">
        <f>(I329/E329)*100</f>
        <v>87.35855426368563</v>
      </c>
      <c r="L329" s="105"/>
    </row>
    <row r="330" spans="1:12" ht="39" customHeight="1">
      <c r="A330" s="122"/>
      <c r="B330" s="108"/>
      <c r="C330" s="25">
        <v>4520</v>
      </c>
      <c r="D330" s="13" t="s">
        <v>50</v>
      </c>
      <c r="E330" s="62">
        <v>2132</v>
      </c>
      <c r="F330" s="76">
        <v>100</v>
      </c>
      <c r="G330" s="62">
        <v>2300</v>
      </c>
      <c r="H330" s="62">
        <v>2741</v>
      </c>
      <c r="I330" s="62">
        <v>2741</v>
      </c>
      <c r="J330" s="76">
        <f t="shared" si="26"/>
        <v>100</v>
      </c>
      <c r="K330" s="76">
        <f>(I330/E330)*100</f>
        <v>128.56472795497186</v>
      </c>
      <c r="L330" s="105"/>
    </row>
    <row r="331" spans="1:12" ht="12" customHeight="1">
      <c r="A331" s="122"/>
      <c r="B331" s="108"/>
      <c r="C331" s="25">
        <v>4700</v>
      </c>
      <c r="D331" s="13" t="s">
        <v>172</v>
      </c>
      <c r="E331" s="62"/>
      <c r="F331" s="76"/>
      <c r="G331" s="62">
        <v>500</v>
      </c>
      <c r="H331" s="62">
        <v>1670</v>
      </c>
      <c r="I331" s="62">
        <v>1670</v>
      </c>
      <c r="J331" s="76">
        <f t="shared" si="26"/>
        <v>100</v>
      </c>
      <c r="K331" s="76"/>
      <c r="L331" s="105"/>
    </row>
    <row r="332" spans="1:12" ht="21.75" customHeight="1">
      <c r="A332" s="122"/>
      <c r="B332" s="108"/>
      <c r="C332" s="25">
        <v>6050</v>
      </c>
      <c r="D332" s="13" t="s">
        <v>227</v>
      </c>
      <c r="E332" s="62">
        <v>26705.15</v>
      </c>
      <c r="F332" s="76">
        <v>99</v>
      </c>
      <c r="G332" s="62"/>
      <c r="H332" s="62"/>
      <c r="I332" s="62"/>
      <c r="J332" s="76"/>
      <c r="K332" s="76"/>
      <c r="L332" s="105"/>
    </row>
    <row r="333" spans="1:12" ht="21.75" customHeight="1">
      <c r="A333" s="122"/>
      <c r="B333" s="109"/>
      <c r="C333" s="25">
        <v>6067</v>
      </c>
      <c r="D333" s="13" t="s">
        <v>22</v>
      </c>
      <c r="E333" s="62"/>
      <c r="F333" s="76"/>
      <c r="G333" s="62"/>
      <c r="H333" s="62">
        <v>12750</v>
      </c>
      <c r="I333" s="62">
        <v>10726.96</v>
      </c>
      <c r="J333" s="76">
        <f t="shared" si="26"/>
        <v>84.13301960784312</v>
      </c>
      <c r="K333" s="76"/>
      <c r="L333" s="105"/>
    </row>
    <row r="334" spans="1:12" ht="21.75" customHeight="1">
      <c r="A334" s="122"/>
      <c r="B334" s="110"/>
      <c r="C334" s="25">
        <v>6069</v>
      </c>
      <c r="D334" s="13" t="s">
        <v>22</v>
      </c>
      <c r="E334" s="62"/>
      <c r="F334" s="76"/>
      <c r="G334" s="62"/>
      <c r="H334" s="62">
        <v>2250</v>
      </c>
      <c r="I334" s="62">
        <v>1892.99</v>
      </c>
      <c r="J334" s="76">
        <f t="shared" si="26"/>
        <v>84.13288888888889</v>
      </c>
      <c r="K334" s="76"/>
      <c r="L334" s="105"/>
    </row>
    <row r="335" spans="1:12" ht="12.75" customHeight="1">
      <c r="A335" s="122"/>
      <c r="B335" s="121">
        <v>80113</v>
      </c>
      <c r="C335" s="35"/>
      <c r="D335" s="2" t="s">
        <v>120</v>
      </c>
      <c r="E335" s="69">
        <f>SUM(E336:E342)</f>
        <v>517711.75</v>
      </c>
      <c r="F335" s="72">
        <v>100</v>
      </c>
      <c r="G335" s="69">
        <f>SUM(G336:G342)</f>
        <v>546338</v>
      </c>
      <c r="H335" s="69">
        <f>SUM(H336:H342)</f>
        <v>552108</v>
      </c>
      <c r="I335" s="69">
        <f>SUM(I336:I342)</f>
        <v>507207.36</v>
      </c>
      <c r="J335" s="72">
        <f t="shared" si="26"/>
        <v>91.86741724445217</v>
      </c>
      <c r="K335" s="3">
        <f>(I335/E335)*100</f>
        <v>97.97099640871585</v>
      </c>
      <c r="L335" s="104">
        <f>I335/$I$709*100</f>
        <v>1.8708189780520923</v>
      </c>
    </row>
    <row r="336" spans="1:12" ht="22.5">
      <c r="A336" s="122"/>
      <c r="B336" s="121"/>
      <c r="C336" s="25">
        <v>4170</v>
      </c>
      <c r="D336" s="13" t="s">
        <v>32</v>
      </c>
      <c r="E336" s="62">
        <v>3599</v>
      </c>
      <c r="F336" s="76">
        <v>100</v>
      </c>
      <c r="G336" s="62">
        <v>3000</v>
      </c>
      <c r="H336" s="62">
        <v>1955</v>
      </c>
      <c r="I336" s="62">
        <v>1955</v>
      </c>
      <c r="J336" s="76">
        <f t="shared" si="26"/>
        <v>100</v>
      </c>
      <c r="K336" s="76">
        <f>(I336/E336)*100</f>
        <v>54.32064462350653</v>
      </c>
      <c r="L336" s="105"/>
    </row>
    <row r="337" spans="1:12" ht="11.25" customHeight="1">
      <c r="A337" s="122"/>
      <c r="B337" s="122"/>
      <c r="C337" s="25">
        <v>4210</v>
      </c>
      <c r="D337" s="13" t="s">
        <v>14</v>
      </c>
      <c r="E337" s="62">
        <v>38114.43</v>
      </c>
      <c r="F337" s="76">
        <v>100</v>
      </c>
      <c r="G337" s="62">
        <v>43950</v>
      </c>
      <c r="H337" s="62">
        <v>43950</v>
      </c>
      <c r="I337" s="62">
        <v>38589.69</v>
      </c>
      <c r="J337" s="75">
        <f t="shared" si="26"/>
        <v>87.80361774744027</v>
      </c>
      <c r="K337" s="76">
        <f aca="true" t="shared" si="27" ref="K337:K364">(I337/E337)*100</f>
        <v>101.24692931259894</v>
      </c>
      <c r="L337" s="105"/>
    </row>
    <row r="338" spans="1:12" ht="14.25" customHeight="1">
      <c r="A338" s="122"/>
      <c r="B338" s="122"/>
      <c r="C338" s="25">
        <v>4270</v>
      </c>
      <c r="D338" s="13" t="s">
        <v>17</v>
      </c>
      <c r="E338" s="62">
        <v>3426</v>
      </c>
      <c r="F338" s="76">
        <v>100</v>
      </c>
      <c r="G338" s="62">
        <v>6000</v>
      </c>
      <c r="H338" s="62">
        <v>4000</v>
      </c>
      <c r="I338" s="62">
        <v>3014.8</v>
      </c>
      <c r="J338" s="76">
        <f t="shared" si="26"/>
        <v>75.37</v>
      </c>
      <c r="K338" s="76">
        <f t="shared" si="27"/>
        <v>87.9976649153532</v>
      </c>
      <c r="L338" s="105"/>
    </row>
    <row r="339" spans="1:12" ht="15.75" customHeight="1">
      <c r="A339" s="122"/>
      <c r="B339" s="122"/>
      <c r="C339" s="25">
        <v>4280</v>
      </c>
      <c r="D339" s="13" t="s">
        <v>80</v>
      </c>
      <c r="E339" s="62"/>
      <c r="F339" s="76"/>
      <c r="G339" s="62">
        <v>200</v>
      </c>
      <c r="H339" s="62">
        <v>200</v>
      </c>
      <c r="I339" s="62">
        <v>120</v>
      </c>
      <c r="J339" s="76">
        <f t="shared" si="26"/>
        <v>60</v>
      </c>
      <c r="K339" s="76"/>
      <c r="L339" s="105"/>
    </row>
    <row r="340" spans="1:12" ht="10.5" customHeight="1">
      <c r="A340" s="122"/>
      <c r="B340" s="122"/>
      <c r="C340" s="25">
        <v>4300</v>
      </c>
      <c r="D340" s="13" t="s">
        <v>19</v>
      </c>
      <c r="E340" s="62">
        <v>467015.25</v>
      </c>
      <c r="F340" s="76">
        <v>100</v>
      </c>
      <c r="G340" s="62">
        <v>485288</v>
      </c>
      <c r="H340" s="62">
        <v>496288</v>
      </c>
      <c r="I340" s="62">
        <v>457911.64</v>
      </c>
      <c r="J340" s="76">
        <f t="shared" si="26"/>
        <v>92.26732058804565</v>
      </c>
      <c r="K340" s="76">
        <f t="shared" si="27"/>
        <v>98.05068249912611</v>
      </c>
      <c r="L340" s="105">
        <f>I340/$I$709*100</f>
        <v>1.6889932085822998</v>
      </c>
    </row>
    <row r="341" spans="1:12" ht="33.75" customHeight="1">
      <c r="A341" s="122"/>
      <c r="B341" s="122"/>
      <c r="C341" s="25">
        <v>4360</v>
      </c>
      <c r="D341" s="13" t="s">
        <v>170</v>
      </c>
      <c r="E341" s="62">
        <v>756.07</v>
      </c>
      <c r="F341" s="76">
        <v>94</v>
      </c>
      <c r="G341" s="62">
        <v>900</v>
      </c>
      <c r="H341" s="62">
        <v>1115</v>
      </c>
      <c r="I341" s="62">
        <v>1111.23</v>
      </c>
      <c r="J341" s="75">
        <f t="shared" si="26"/>
        <v>99.66188340807174</v>
      </c>
      <c r="K341" s="76">
        <f t="shared" si="27"/>
        <v>146.97448648934622</v>
      </c>
      <c r="L341" s="105"/>
    </row>
    <row r="342" spans="1:12" ht="13.5" customHeight="1">
      <c r="A342" s="122"/>
      <c r="B342" s="122"/>
      <c r="C342" s="25">
        <v>4430</v>
      </c>
      <c r="D342" s="13" t="s">
        <v>35</v>
      </c>
      <c r="E342" s="62">
        <v>4801</v>
      </c>
      <c r="F342" s="76">
        <v>100</v>
      </c>
      <c r="G342" s="62">
        <v>7000</v>
      </c>
      <c r="H342" s="62">
        <v>4600</v>
      </c>
      <c r="I342" s="62">
        <v>4505</v>
      </c>
      <c r="J342" s="76">
        <f t="shared" si="26"/>
        <v>97.93478260869564</v>
      </c>
      <c r="K342" s="76">
        <f t="shared" si="27"/>
        <v>93.83461778796084</v>
      </c>
      <c r="L342" s="105"/>
    </row>
    <row r="343" spans="1:12" ht="26.25" customHeight="1">
      <c r="A343" s="122"/>
      <c r="B343" s="121">
        <v>80114</v>
      </c>
      <c r="C343" s="35"/>
      <c r="D343" s="2" t="s">
        <v>121</v>
      </c>
      <c r="E343" s="69">
        <f>SUM(E344:E364)</f>
        <v>486734.3499999999</v>
      </c>
      <c r="F343" s="72">
        <v>100</v>
      </c>
      <c r="G343" s="69">
        <f>SUM(G344:G364)</f>
        <v>526207</v>
      </c>
      <c r="H343" s="69">
        <f>SUM(H344:H364)</f>
        <v>522631</v>
      </c>
      <c r="I343" s="69">
        <f>SUM(I344:I364)</f>
        <v>487770.75</v>
      </c>
      <c r="J343" s="74">
        <f t="shared" si="26"/>
        <v>93.32985414183239</v>
      </c>
      <c r="K343" s="72">
        <f t="shared" si="27"/>
        <v>100.21292929089556</v>
      </c>
      <c r="L343" s="104">
        <f>I343/$I$709*100</f>
        <v>1.7991276310318185</v>
      </c>
    </row>
    <row r="344" spans="1:12" ht="21.75" customHeight="1">
      <c r="A344" s="122"/>
      <c r="B344" s="122"/>
      <c r="C344" s="25">
        <v>3020</v>
      </c>
      <c r="D344" s="13" t="s">
        <v>107</v>
      </c>
      <c r="E344" s="62">
        <v>2533.82</v>
      </c>
      <c r="F344" s="76">
        <v>100</v>
      </c>
      <c r="G344" s="62">
        <v>5800</v>
      </c>
      <c r="H344" s="62">
        <v>5800</v>
      </c>
      <c r="I344" s="62">
        <v>2835.78</v>
      </c>
      <c r="J344" s="75">
        <f t="shared" si="26"/>
        <v>48.892758620689655</v>
      </c>
      <c r="K344" s="76">
        <f t="shared" si="27"/>
        <v>111.91718433037865</v>
      </c>
      <c r="L344" s="105"/>
    </row>
    <row r="345" spans="1:12" ht="23.25" customHeight="1">
      <c r="A345" s="122"/>
      <c r="B345" s="122"/>
      <c r="C345" s="25">
        <v>4010</v>
      </c>
      <c r="D345" s="13" t="s">
        <v>68</v>
      </c>
      <c r="E345" s="62">
        <v>329526.42</v>
      </c>
      <c r="F345" s="76">
        <v>100</v>
      </c>
      <c r="G345" s="62">
        <v>350450</v>
      </c>
      <c r="H345" s="62">
        <v>348450</v>
      </c>
      <c r="I345" s="62">
        <v>331960.13</v>
      </c>
      <c r="J345" s="75">
        <f t="shared" si="26"/>
        <v>95.26765102597217</v>
      </c>
      <c r="K345" s="76">
        <f t="shared" si="27"/>
        <v>100.73854776196703</v>
      </c>
      <c r="L345" s="105">
        <f>I345/$I$709*100</f>
        <v>1.2244248805077271</v>
      </c>
    </row>
    <row r="346" spans="1:12" ht="22.5" customHeight="1">
      <c r="A346" s="122"/>
      <c r="B346" s="122"/>
      <c r="C346" s="25">
        <v>4040</v>
      </c>
      <c r="D346" s="13" t="s">
        <v>110</v>
      </c>
      <c r="E346" s="62">
        <v>25297</v>
      </c>
      <c r="F346" s="76">
        <v>100</v>
      </c>
      <c r="G346" s="62">
        <v>26230</v>
      </c>
      <c r="H346" s="62">
        <v>26230</v>
      </c>
      <c r="I346" s="62">
        <v>26176.1</v>
      </c>
      <c r="J346" s="76">
        <f t="shared" si="26"/>
        <v>99.79451010293556</v>
      </c>
      <c r="K346" s="76">
        <f t="shared" si="27"/>
        <v>103.47511562635884</v>
      </c>
      <c r="L346" s="105"/>
    </row>
    <row r="347" spans="1:12" ht="21" customHeight="1">
      <c r="A347" s="122"/>
      <c r="B347" s="122"/>
      <c r="C347" s="25">
        <v>4110</v>
      </c>
      <c r="D347" s="13" t="s">
        <v>111</v>
      </c>
      <c r="E347" s="62">
        <v>53829.04</v>
      </c>
      <c r="F347" s="76">
        <v>100</v>
      </c>
      <c r="G347" s="62">
        <v>57557</v>
      </c>
      <c r="H347" s="62">
        <v>62908</v>
      </c>
      <c r="I347" s="62">
        <v>56044.36</v>
      </c>
      <c r="J347" s="76">
        <f t="shared" si="26"/>
        <v>89.08940039422649</v>
      </c>
      <c r="K347" s="76">
        <f t="shared" si="27"/>
        <v>104.1154737294219</v>
      </c>
      <c r="L347" s="105"/>
    </row>
    <row r="348" spans="1:12" ht="11.25">
      <c r="A348" s="122"/>
      <c r="B348" s="122"/>
      <c r="C348" s="25">
        <v>4120</v>
      </c>
      <c r="D348" s="13" t="s">
        <v>46</v>
      </c>
      <c r="E348" s="62">
        <v>7623.78</v>
      </c>
      <c r="F348" s="76">
        <v>100</v>
      </c>
      <c r="G348" s="62">
        <v>9170</v>
      </c>
      <c r="H348" s="62">
        <v>9170</v>
      </c>
      <c r="I348" s="62">
        <v>7601.49</v>
      </c>
      <c r="J348" s="75">
        <f t="shared" si="26"/>
        <v>82.89520174482007</v>
      </c>
      <c r="K348" s="76">
        <f t="shared" si="27"/>
        <v>99.70762535120373</v>
      </c>
      <c r="L348" s="105"/>
    </row>
    <row r="349" spans="1:12" ht="39" customHeight="1">
      <c r="A349" s="122"/>
      <c r="B349" s="122"/>
      <c r="C349" s="25">
        <v>4140</v>
      </c>
      <c r="D349" s="13" t="s">
        <v>233</v>
      </c>
      <c r="E349" s="62"/>
      <c r="F349" s="76"/>
      <c r="G349" s="62">
        <v>1000</v>
      </c>
      <c r="H349" s="62">
        <v>1000</v>
      </c>
      <c r="I349" s="62"/>
      <c r="J349" s="75">
        <f t="shared" si="26"/>
        <v>0</v>
      </c>
      <c r="K349" s="76"/>
      <c r="L349" s="105"/>
    </row>
    <row r="350" spans="1:12" ht="12" customHeight="1">
      <c r="A350" s="122"/>
      <c r="B350" s="122"/>
      <c r="C350" s="25">
        <v>4170</v>
      </c>
      <c r="D350" s="13" t="s">
        <v>32</v>
      </c>
      <c r="E350" s="62">
        <v>221.8</v>
      </c>
      <c r="F350" s="76">
        <v>44</v>
      </c>
      <c r="G350" s="62">
        <v>1000</v>
      </c>
      <c r="H350" s="62">
        <v>1000</v>
      </c>
      <c r="I350" s="62">
        <v>800</v>
      </c>
      <c r="J350" s="75">
        <f t="shared" si="26"/>
        <v>80</v>
      </c>
      <c r="K350" s="76">
        <f t="shared" si="27"/>
        <v>360.6853020739405</v>
      </c>
      <c r="L350" s="105"/>
    </row>
    <row r="351" spans="1:12" ht="12.75" customHeight="1">
      <c r="A351" s="122"/>
      <c r="B351" s="122"/>
      <c r="C351" s="25">
        <v>4210</v>
      </c>
      <c r="D351" s="13" t="s">
        <v>14</v>
      </c>
      <c r="E351" s="62">
        <v>23433.49</v>
      </c>
      <c r="F351" s="76">
        <v>100</v>
      </c>
      <c r="G351" s="62">
        <v>22800</v>
      </c>
      <c r="H351" s="62">
        <v>22800</v>
      </c>
      <c r="I351" s="62">
        <v>19895.21</v>
      </c>
      <c r="J351" s="75">
        <f t="shared" si="26"/>
        <v>87.25969298245614</v>
      </c>
      <c r="K351" s="76">
        <f t="shared" si="27"/>
        <v>84.90075528655781</v>
      </c>
      <c r="L351" s="105"/>
    </row>
    <row r="352" spans="1:12" ht="11.25">
      <c r="A352" s="122"/>
      <c r="B352" s="122"/>
      <c r="C352" s="25">
        <v>4260</v>
      </c>
      <c r="D352" s="13" t="s">
        <v>15</v>
      </c>
      <c r="E352" s="62">
        <v>4399.85</v>
      </c>
      <c r="F352" s="76">
        <v>93</v>
      </c>
      <c r="G352" s="62">
        <v>4500</v>
      </c>
      <c r="H352" s="62">
        <v>5200</v>
      </c>
      <c r="I352" s="62">
        <v>5159.4</v>
      </c>
      <c r="J352" s="75">
        <f t="shared" si="26"/>
        <v>99.21923076923076</v>
      </c>
      <c r="K352" s="76">
        <f t="shared" si="27"/>
        <v>117.26308851438117</v>
      </c>
      <c r="L352" s="105"/>
    </row>
    <row r="353" spans="1:12" ht="13.5" customHeight="1">
      <c r="A353" s="122"/>
      <c r="B353" s="122"/>
      <c r="C353" s="25">
        <v>4270</v>
      </c>
      <c r="D353" s="13" t="s">
        <v>17</v>
      </c>
      <c r="E353" s="62">
        <v>1505</v>
      </c>
      <c r="F353" s="76">
        <v>100</v>
      </c>
      <c r="G353" s="62">
        <v>3600</v>
      </c>
      <c r="H353" s="62">
        <v>600</v>
      </c>
      <c r="I353" s="62">
        <v>222.02</v>
      </c>
      <c r="J353" s="75">
        <f t="shared" si="26"/>
        <v>37.00333333333333</v>
      </c>
      <c r="K353" s="76">
        <f t="shared" si="27"/>
        <v>14.752159468438538</v>
      </c>
      <c r="L353" s="105"/>
    </row>
    <row r="354" spans="1:12" ht="13.5" customHeight="1">
      <c r="A354" s="122"/>
      <c r="B354" s="122"/>
      <c r="C354" s="25">
        <v>4280</v>
      </c>
      <c r="D354" s="13" t="s">
        <v>80</v>
      </c>
      <c r="E354" s="62">
        <v>480</v>
      </c>
      <c r="F354" s="76">
        <v>96</v>
      </c>
      <c r="G354" s="62">
        <v>500</v>
      </c>
      <c r="H354" s="62">
        <v>100</v>
      </c>
      <c r="I354" s="62">
        <v>35</v>
      </c>
      <c r="J354" s="76">
        <f t="shared" si="26"/>
        <v>35</v>
      </c>
      <c r="K354" s="76">
        <f t="shared" si="27"/>
        <v>7.291666666666667</v>
      </c>
      <c r="L354" s="105"/>
    </row>
    <row r="355" spans="1:12" ht="12.75" customHeight="1">
      <c r="A355" s="122"/>
      <c r="B355" s="122"/>
      <c r="C355" s="25">
        <v>4300</v>
      </c>
      <c r="D355" s="13" t="s">
        <v>19</v>
      </c>
      <c r="E355" s="62">
        <v>9595.47</v>
      </c>
      <c r="F355" s="76">
        <v>100</v>
      </c>
      <c r="G355" s="62">
        <v>10100</v>
      </c>
      <c r="H355" s="62">
        <v>10100</v>
      </c>
      <c r="I355" s="62">
        <v>9450.48</v>
      </c>
      <c r="J355" s="76">
        <f t="shared" si="26"/>
        <v>93.56910891089109</v>
      </c>
      <c r="K355" s="76">
        <f t="shared" si="27"/>
        <v>98.48897448483504</v>
      </c>
      <c r="L355" s="105"/>
    </row>
    <row r="356" spans="1:12" ht="22.5">
      <c r="A356" s="122"/>
      <c r="B356" s="122"/>
      <c r="C356" s="25">
        <v>4350</v>
      </c>
      <c r="D356" s="13" t="s">
        <v>82</v>
      </c>
      <c r="E356" s="62">
        <v>588</v>
      </c>
      <c r="F356" s="76">
        <v>98</v>
      </c>
      <c r="G356" s="62">
        <v>600</v>
      </c>
      <c r="H356" s="62">
        <v>600</v>
      </c>
      <c r="I356" s="62">
        <v>588</v>
      </c>
      <c r="J356" s="75">
        <f t="shared" si="26"/>
        <v>98</v>
      </c>
      <c r="K356" s="76">
        <f t="shared" si="27"/>
        <v>100</v>
      </c>
      <c r="L356" s="105"/>
    </row>
    <row r="357" spans="1:12" ht="33" customHeight="1">
      <c r="A357" s="122"/>
      <c r="B357" s="122"/>
      <c r="C357" s="25">
        <v>4360</v>
      </c>
      <c r="D357" s="13" t="s">
        <v>170</v>
      </c>
      <c r="E357" s="62">
        <v>3623.63</v>
      </c>
      <c r="F357" s="76">
        <v>100</v>
      </c>
      <c r="G357" s="62">
        <v>4000</v>
      </c>
      <c r="H357" s="62">
        <v>4000</v>
      </c>
      <c r="I357" s="62">
        <v>3844.43</v>
      </c>
      <c r="J357" s="75">
        <f t="shared" si="26"/>
        <v>96.11075</v>
      </c>
      <c r="K357" s="76">
        <f t="shared" si="27"/>
        <v>106.09333734404449</v>
      </c>
      <c r="L357" s="105"/>
    </row>
    <row r="358" spans="1:12" ht="37.5" customHeight="1">
      <c r="A358" s="122"/>
      <c r="B358" s="122"/>
      <c r="C358" s="25">
        <v>4370</v>
      </c>
      <c r="D358" s="13" t="s">
        <v>170</v>
      </c>
      <c r="E358" s="62">
        <v>3538.2</v>
      </c>
      <c r="F358" s="76">
        <v>100</v>
      </c>
      <c r="G358" s="62">
        <v>4000</v>
      </c>
      <c r="H358" s="62">
        <v>3300</v>
      </c>
      <c r="I358" s="62">
        <v>3204.54</v>
      </c>
      <c r="J358" s="76">
        <f t="shared" si="26"/>
        <v>97.10727272727273</v>
      </c>
      <c r="K358" s="76">
        <f t="shared" si="27"/>
        <v>90.56978124470069</v>
      </c>
      <c r="L358" s="105"/>
    </row>
    <row r="359" spans="1:12" ht="21.75" customHeight="1">
      <c r="A359" s="122"/>
      <c r="B359" s="122"/>
      <c r="C359" s="25">
        <v>4400</v>
      </c>
      <c r="D359" s="13" t="s">
        <v>178</v>
      </c>
      <c r="E359" s="62">
        <v>2933.52</v>
      </c>
      <c r="F359" s="76">
        <v>98</v>
      </c>
      <c r="G359" s="62">
        <v>3200</v>
      </c>
      <c r="H359" s="62">
        <v>3445</v>
      </c>
      <c r="I359" s="62">
        <v>3433.38</v>
      </c>
      <c r="J359" s="76">
        <f t="shared" si="26"/>
        <v>99.66269956458636</v>
      </c>
      <c r="K359" s="76">
        <f t="shared" si="27"/>
        <v>117.03959748016035</v>
      </c>
      <c r="L359" s="105"/>
    </row>
    <row r="360" spans="1:12" ht="13.5" customHeight="1">
      <c r="A360" s="122"/>
      <c r="B360" s="122"/>
      <c r="C360" s="25">
        <v>4410</v>
      </c>
      <c r="D360" s="13" t="s">
        <v>73</v>
      </c>
      <c r="E360" s="62">
        <v>386.91</v>
      </c>
      <c r="F360" s="76">
        <v>97</v>
      </c>
      <c r="G360" s="62">
        <v>1000</v>
      </c>
      <c r="H360" s="62">
        <v>755</v>
      </c>
      <c r="I360" s="62">
        <v>409.2</v>
      </c>
      <c r="J360" s="75">
        <f t="shared" si="26"/>
        <v>54.19867549668874</v>
      </c>
      <c r="K360" s="76">
        <f t="shared" si="27"/>
        <v>105.7610296968287</v>
      </c>
      <c r="L360" s="105"/>
    </row>
    <row r="361" spans="1:12" ht="12.75" customHeight="1">
      <c r="A361" s="122"/>
      <c r="B361" s="122"/>
      <c r="C361" s="25">
        <v>4420</v>
      </c>
      <c r="D361" s="13" t="s">
        <v>74</v>
      </c>
      <c r="E361" s="62"/>
      <c r="F361" s="76"/>
      <c r="G361" s="62">
        <v>500</v>
      </c>
      <c r="H361" s="62">
        <v>500</v>
      </c>
      <c r="I361" s="62"/>
      <c r="J361" s="75">
        <f t="shared" si="26"/>
        <v>0</v>
      </c>
      <c r="K361" s="76"/>
      <c r="L361" s="105"/>
    </row>
    <row r="362" spans="1:12" ht="12" customHeight="1">
      <c r="A362" s="122"/>
      <c r="B362" s="122"/>
      <c r="C362" s="25">
        <v>4430</v>
      </c>
      <c r="D362" s="13" t="s">
        <v>35</v>
      </c>
      <c r="E362" s="62">
        <v>2968</v>
      </c>
      <c r="F362" s="76">
        <v>100</v>
      </c>
      <c r="G362" s="62">
        <v>3000</v>
      </c>
      <c r="H362" s="62">
        <v>1800</v>
      </c>
      <c r="I362" s="62">
        <v>1622</v>
      </c>
      <c r="J362" s="76">
        <f t="shared" si="26"/>
        <v>90.11111111111111</v>
      </c>
      <c r="K362" s="76">
        <f t="shared" si="27"/>
        <v>54.649595687331534</v>
      </c>
      <c r="L362" s="105"/>
    </row>
    <row r="363" spans="1:12" ht="11.25">
      <c r="A363" s="122"/>
      <c r="B363" s="122"/>
      <c r="C363" s="25">
        <v>4440</v>
      </c>
      <c r="D363" s="13" t="s">
        <v>115</v>
      </c>
      <c r="E363" s="62">
        <v>11577.42</v>
      </c>
      <c r="F363" s="76">
        <v>100</v>
      </c>
      <c r="G363" s="62">
        <v>13200</v>
      </c>
      <c r="H363" s="62">
        <v>11673</v>
      </c>
      <c r="I363" s="62">
        <v>11672.23</v>
      </c>
      <c r="J363" s="76">
        <f t="shared" si="26"/>
        <v>99.99340358091321</v>
      </c>
      <c r="K363" s="76">
        <f t="shared" si="27"/>
        <v>100.81892165957527</v>
      </c>
      <c r="L363" s="105"/>
    </row>
    <row r="364" spans="1:12" ht="33" customHeight="1">
      <c r="A364" s="122"/>
      <c r="B364" s="122"/>
      <c r="C364" s="25">
        <v>4700</v>
      </c>
      <c r="D364" s="13" t="s">
        <v>176</v>
      </c>
      <c r="E364" s="62">
        <v>2673</v>
      </c>
      <c r="F364" s="76">
        <v>100</v>
      </c>
      <c r="G364" s="62">
        <v>4000</v>
      </c>
      <c r="H364" s="62">
        <v>3200</v>
      </c>
      <c r="I364" s="62">
        <v>2817</v>
      </c>
      <c r="J364" s="76">
        <f t="shared" si="26"/>
        <v>88.03125</v>
      </c>
      <c r="K364" s="76">
        <f t="shared" si="27"/>
        <v>105.38720538720538</v>
      </c>
      <c r="L364" s="105"/>
    </row>
    <row r="365" spans="1:12" ht="15.75" customHeight="1">
      <c r="A365" s="122"/>
      <c r="B365" s="121">
        <v>80120</v>
      </c>
      <c r="C365" s="35"/>
      <c r="D365" s="2" t="s">
        <v>122</v>
      </c>
      <c r="E365" s="69">
        <f>SUM(E366:E371)</f>
        <v>109844.59</v>
      </c>
      <c r="F365" s="72">
        <v>100</v>
      </c>
      <c r="G365" s="69">
        <f>SUM(G366:G371)</f>
        <v>148403</v>
      </c>
      <c r="H365" s="69">
        <f>SUM(H366:H371)</f>
        <v>249980</v>
      </c>
      <c r="I365" s="69">
        <f>SUM(I366:I371)</f>
        <v>236131.35000000003</v>
      </c>
      <c r="J365" s="20">
        <f t="shared" si="26"/>
        <v>94.46009680774463</v>
      </c>
      <c r="K365" s="3">
        <f aca="true" t="shared" si="28" ref="K365:K371">(I365/E365)*100</f>
        <v>214.9685751478521</v>
      </c>
      <c r="L365" s="104">
        <f>I365/$I$709*100</f>
        <v>0.8709633292645064</v>
      </c>
    </row>
    <row r="366" spans="1:12" ht="24" customHeight="1">
      <c r="A366" s="122"/>
      <c r="B366" s="122"/>
      <c r="C366" s="25">
        <v>3020</v>
      </c>
      <c r="D366" s="13" t="s">
        <v>107</v>
      </c>
      <c r="E366" s="62">
        <v>6678.25</v>
      </c>
      <c r="F366" s="76">
        <v>98</v>
      </c>
      <c r="G366" s="62">
        <v>10255</v>
      </c>
      <c r="H366" s="62">
        <v>15000</v>
      </c>
      <c r="I366" s="62">
        <v>13677.95</v>
      </c>
      <c r="J366" s="75">
        <f t="shared" si="26"/>
        <v>91.18633333333334</v>
      </c>
      <c r="K366" s="76">
        <f t="shared" si="28"/>
        <v>204.8133867405383</v>
      </c>
      <c r="L366" s="105"/>
    </row>
    <row r="367" spans="1:12" ht="20.25" customHeight="1">
      <c r="A367" s="122"/>
      <c r="B367" s="122"/>
      <c r="C367" s="25">
        <v>4010</v>
      </c>
      <c r="D367" s="13" t="s">
        <v>68</v>
      </c>
      <c r="E367" s="62">
        <v>80252.48</v>
      </c>
      <c r="F367" s="76">
        <v>100</v>
      </c>
      <c r="G367" s="62">
        <v>98420</v>
      </c>
      <c r="H367" s="62">
        <v>179172</v>
      </c>
      <c r="I367" s="62">
        <v>171615.81</v>
      </c>
      <c r="J367" s="75">
        <f t="shared" si="26"/>
        <v>95.78271716562855</v>
      </c>
      <c r="K367" s="76">
        <f t="shared" si="28"/>
        <v>213.8448680962881</v>
      </c>
      <c r="L367" s="105"/>
    </row>
    <row r="368" spans="1:12" ht="22.5" customHeight="1">
      <c r="A368" s="122"/>
      <c r="B368" s="122"/>
      <c r="C368" s="25">
        <v>4040</v>
      </c>
      <c r="D368" s="13" t="s">
        <v>110</v>
      </c>
      <c r="E368" s="62">
        <v>1767.35</v>
      </c>
      <c r="F368" s="76"/>
      <c r="G368" s="62">
        <v>6670</v>
      </c>
      <c r="H368" s="62">
        <v>5870</v>
      </c>
      <c r="I368" s="62">
        <v>5868.66</v>
      </c>
      <c r="J368" s="75">
        <f t="shared" si="26"/>
        <v>99.97717206132879</v>
      </c>
      <c r="K368" s="76">
        <f t="shared" si="28"/>
        <v>332.0598636376496</v>
      </c>
      <c r="L368" s="105"/>
    </row>
    <row r="369" spans="1:12" ht="22.5" customHeight="1">
      <c r="A369" s="122"/>
      <c r="B369" s="122"/>
      <c r="C369" s="25">
        <v>4110</v>
      </c>
      <c r="D369" s="13" t="s">
        <v>111</v>
      </c>
      <c r="E369" s="62">
        <v>13236.53</v>
      </c>
      <c r="F369" s="76">
        <v>100</v>
      </c>
      <c r="G369" s="62">
        <v>20340</v>
      </c>
      <c r="H369" s="62">
        <v>33054</v>
      </c>
      <c r="I369" s="62">
        <v>28571.86</v>
      </c>
      <c r="J369" s="75">
        <f t="shared" si="26"/>
        <v>86.43994675379682</v>
      </c>
      <c r="K369" s="76">
        <f t="shared" si="28"/>
        <v>215.85611939080712</v>
      </c>
      <c r="L369" s="105"/>
    </row>
    <row r="370" spans="1:12" ht="11.25">
      <c r="A370" s="122"/>
      <c r="B370" s="122"/>
      <c r="C370" s="25">
        <v>4120</v>
      </c>
      <c r="D370" s="13" t="s">
        <v>46</v>
      </c>
      <c r="E370" s="62">
        <v>1692.61</v>
      </c>
      <c r="F370" s="76">
        <v>93</v>
      </c>
      <c r="G370" s="62">
        <v>3300</v>
      </c>
      <c r="H370" s="62">
        <v>3694</v>
      </c>
      <c r="I370" s="62">
        <v>3207.07</v>
      </c>
      <c r="J370" s="75">
        <f t="shared" si="26"/>
        <v>86.8183540877098</v>
      </c>
      <c r="K370" s="76">
        <f t="shared" si="28"/>
        <v>189.47483472270636</v>
      </c>
      <c r="L370" s="105"/>
    </row>
    <row r="371" spans="1:12" ht="11.25">
      <c r="A371" s="122"/>
      <c r="B371" s="122"/>
      <c r="C371" s="25">
        <v>4440</v>
      </c>
      <c r="D371" s="13" t="s">
        <v>115</v>
      </c>
      <c r="E371" s="62">
        <v>6217.37</v>
      </c>
      <c r="F371" s="76">
        <v>100</v>
      </c>
      <c r="G371" s="62">
        <v>9418</v>
      </c>
      <c r="H371" s="62">
        <v>13190</v>
      </c>
      <c r="I371" s="62">
        <v>13190</v>
      </c>
      <c r="J371" s="75">
        <f t="shared" si="26"/>
        <v>100</v>
      </c>
      <c r="K371" s="76">
        <f t="shared" si="28"/>
        <v>212.14758008611358</v>
      </c>
      <c r="L371" s="105"/>
    </row>
    <row r="372" spans="1:12" ht="11.25">
      <c r="A372" s="122"/>
      <c r="B372" s="121">
        <v>80123</v>
      </c>
      <c r="C372" s="35"/>
      <c r="D372" s="2" t="s">
        <v>123</v>
      </c>
      <c r="E372" s="69">
        <f>SUM(E373:E379)</f>
        <v>247811.81</v>
      </c>
      <c r="F372" s="72">
        <v>100</v>
      </c>
      <c r="G372" s="69">
        <f>SUM(G373:G379)</f>
        <v>274793</v>
      </c>
      <c r="H372" s="69">
        <f>SUM(H373:H379)</f>
        <v>140358.00999999998</v>
      </c>
      <c r="I372" s="69">
        <f>SUM(I373:I379)</f>
        <v>140358.00999999998</v>
      </c>
      <c r="J372" s="72">
        <f t="shared" si="26"/>
        <v>100</v>
      </c>
      <c r="K372" s="3">
        <f aca="true" t="shared" si="29" ref="K372:K416">(I372/E372)*100</f>
        <v>56.638951146032944</v>
      </c>
      <c r="L372" s="104">
        <f>I372/$I$709*100</f>
        <v>0.5177062667813522</v>
      </c>
    </row>
    <row r="373" spans="1:12" ht="21.75" customHeight="1">
      <c r="A373" s="122"/>
      <c r="B373" s="122"/>
      <c r="C373" s="25">
        <v>3020</v>
      </c>
      <c r="D373" s="13" t="s">
        <v>107</v>
      </c>
      <c r="E373" s="62">
        <v>15434.66</v>
      </c>
      <c r="F373" s="76">
        <v>100</v>
      </c>
      <c r="G373" s="62">
        <v>14062</v>
      </c>
      <c r="H373" s="62">
        <v>8660.64</v>
      </c>
      <c r="I373" s="62">
        <v>8660.64</v>
      </c>
      <c r="J373" s="76">
        <f t="shared" si="26"/>
        <v>100</v>
      </c>
      <c r="K373" s="76">
        <f t="shared" si="29"/>
        <v>56.11163446425124</v>
      </c>
      <c r="L373" s="105"/>
    </row>
    <row r="374" spans="1:12" ht="21" customHeight="1">
      <c r="A374" s="122"/>
      <c r="B374" s="122"/>
      <c r="C374" s="25">
        <v>4010</v>
      </c>
      <c r="D374" s="13" t="s">
        <v>68</v>
      </c>
      <c r="E374" s="62">
        <v>171011.83</v>
      </c>
      <c r="F374" s="76">
        <v>100</v>
      </c>
      <c r="G374" s="62">
        <v>196882</v>
      </c>
      <c r="H374" s="62">
        <v>90867.02</v>
      </c>
      <c r="I374" s="62">
        <v>90867.02</v>
      </c>
      <c r="J374" s="76">
        <f t="shared" si="26"/>
        <v>100</v>
      </c>
      <c r="K374" s="76">
        <f t="shared" si="29"/>
        <v>53.13493224416113</v>
      </c>
      <c r="L374" s="105"/>
    </row>
    <row r="375" spans="1:12" ht="21.75" customHeight="1">
      <c r="A375" s="122"/>
      <c r="B375" s="122"/>
      <c r="C375" s="25">
        <v>4040</v>
      </c>
      <c r="D375" s="13" t="s">
        <v>110</v>
      </c>
      <c r="E375" s="62">
        <v>14336.37</v>
      </c>
      <c r="F375" s="76">
        <v>100</v>
      </c>
      <c r="G375" s="62">
        <v>13800</v>
      </c>
      <c r="H375" s="62">
        <v>12927.15</v>
      </c>
      <c r="I375" s="62">
        <v>12927.15</v>
      </c>
      <c r="J375" s="76">
        <f t="shared" si="26"/>
        <v>100</v>
      </c>
      <c r="K375" s="76">
        <f t="shared" si="29"/>
        <v>90.17031507975868</v>
      </c>
      <c r="L375" s="105"/>
    </row>
    <row r="376" spans="1:12" ht="21.75" customHeight="1">
      <c r="A376" s="122"/>
      <c r="B376" s="122"/>
      <c r="C376" s="25">
        <v>4110</v>
      </c>
      <c r="D376" s="13" t="s">
        <v>111</v>
      </c>
      <c r="E376" s="62">
        <v>29289.91</v>
      </c>
      <c r="F376" s="76">
        <v>100</v>
      </c>
      <c r="G376" s="62">
        <v>35050</v>
      </c>
      <c r="H376" s="62">
        <v>18565.31</v>
      </c>
      <c r="I376" s="62">
        <v>18565.31</v>
      </c>
      <c r="J376" s="76">
        <f t="shared" si="26"/>
        <v>100</v>
      </c>
      <c r="K376" s="76">
        <f t="shared" si="29"/>
        <v>63.38466045132949</v>
      </c>
      <c r="L376" s="105"/>
    </row>
    <row r="377" spans="1:12" ht="11.25">
      <c r="A377" s="122"/>
      <c r="B377" s="122"/>
      <c r="C377" s="25">
        <v>4120</v>
      </c>
      <c r="D377" s="13" t="s">
        <v>46</v>
      </c>
      <c r="E377" s="62">
        <v>2855.04</v>
      </c>
      <c r="F377" s="76">
        <v>100</v>
      </c>
      <c r="G377" s="62">
        <v>5686</v>
      </c>
      <c r="H377" s="62">
        <v>1542.93</v>
      </c>
      <c r="I377" s="62">
        <v>1542.93</v>
      </c>
      <c r="J377" s="76">
        <f t="shared" si="26"/>
        <v>100</v>
      </c>
      <c r="K377" s="76">
        <f t="shared" si="29"/>
        <v>54.04232515131137</v>
      </c>
      <c r="L377" s="105"/>
    </row>
    <row r="378" spans="1:12" ht="33.75">
      <c r="A378" s="122"/>
      <c r="B378" s="122"/>
      <c r="C378" s="25">
        <v>4240</v>
      </c>
      <c r="D378" s="13" t="s">
        <v>262</v>
      </c>
      <c r="E378" s="62"/>
      <c r="F378" s="76"/>
      <c r="G378" s="62">
        <v>500</v>
      </c>
      <c r="H378" s="62"/>
      <c r="I378" s="62"/>
      <c r="J378" s="75"/>
      <c r="K378" s="76"/>
      <c r="L378" s="105"/>
    </row>
    <row r="379" spans="1:12" ht="11.25">
      <c r="A379" s="122"/>
      <c r="B379" s="122"/>
      <c r="C379" s="25">
        <v>4440</v>
      </c>
      <c r="D379" s="13" t="s">
        <v>115</v>
      </c>
      <c r="E379" s="62">
        <v>14884</v>
      </c>
      <c r="F379" s="76">
        <v>100</v>
      </c>
      <c r="G379" s="62">
        <v>8813</v>
      </c>
      <c r="H379" s="62">
        <v>7794.96</v>
      </c>
      <c r="I379" s="62">
        <v>7794.96</v>
      </c>
      <c r="J379" s="76">
        <f t="shared" si="26"/>
        <v>100</v>
      </c>
      <c r="K379" s="76">
        <f t="shared" si="29"/>
        <v>52.3714055361462</v>
      </c>
      <c r="L379" s="105"/>
    </row>
    <row r="380" spans="1:12" ht="11.25">
      <c r="A380" s="122"/>
      <c r="B380" s="107">
        <v>80130</v>
      </c>
      <c r="C380" s="35"/>
      <c r="D380" s="2" t="s">
        <v>124</v>
      </c>
      <c r="E380" s="69">
        <f>SUM(E381:E418)</f>
        <v>684229.4299999999</v>
      </c>
      <c r="F380" s="72">
        <v>100</v>
      </c>
      <c r="G380" s="69">
        <f>SUM(G381:G418)</f>
        <v>2269764.81</v>
      </c>
      <c r="H380" s="69">
        <f>SUM(H381:H418)</f>
        <v>2523129.3</v>
      </c>
      <c r="I380" s="69">
        <f>SUM(I381:I418)</f>
        <v>2484432.1</v>
      </c>
      <c r="J380" s="74">
        <f t="shared" si="26"/>
        <v>98.46630135046985</v>
      </c>
      <c r="K380" s="3">
        <f t="shared" si="29"/>
        <v>363.09927504872167</v>
      </c>
      <c r="L380" s="104">
        <f>I380/$I$709*100</f>
        <v>9.163752518026975</v>
      </c>
    </row>
    <row r="381" spans="1:12" ht="30.75" customHeight="1">
      <c r="A381" s="122"/>
      <c r="B381" s="108"/>
      <c r="C381" s="25">
        <v>3020</v>
      </c>
      <c r="D381" s="13" t="s">
        <v>107</v>
      </c>
      <c r="E381" s="62">
        <v>10690.61</v>
      </c>
      <c r="F381" s="76">
        <v>100</v>
      </c>
      <c r="G381" s="62">
        <v>9706</v>
      </c>
      <c r="H381" s="62">
        <v>8990</v>
      </c>
      <c r="I381" s="62">
        <v>8838.77</v>
      </c>
      <c r="J381" s="76">
        <f t="shared" si="26"/>
        <v>98.3177975528365</v>
      </c>
      <c r="K381" s="76">
        <f t="shared" si="29"/>
        <v>82.67788274008686</v>
      </c>
      <c r="L381" s="105"/>
    </row>
    <row r="382" spans="1:12" ht="21.75" customHeight="1">
      <c r="A382" s="122"/>
      <c r="B382" s="108"/>
      <c r="C382" s="25">
        <v>4010</v>
      </c>
      <c r="D382" s="13" t="s">
        <v>68</v>
      </c>
      <c r="E382" s="62">
        <v>203443.66</v>
      </c>
      <c r="F382" s="76">
        <v>100</v>
      </c>
      <c r="G382" s="62">
        <v>195769</v>
      </c>
      <c r="H382" s="62">
        <v>189489</v>
      </c>
      <c r="I382" s="62">
        <v>181894.83</v>
      </c>
      <c r="J382" s="76">
        <f t="shared" si="26"/>
        <v>95.99228978990865</v>
      </c>
      <c r="K382" s="76">
        <f t="shared" si="29"/>
        <v>89.40796188979297</v>
      </c>
      <c r="L382" s="105">
        <f>I382/$I$709*100</f>
        <v>0.6709135687099632</v>
      </c>
    </row>
    <row r="383" spans="1:12" ht="21.75" customHeight="1">
      <c r="A383" s="122"/>
      <c r="B383" s="108"/>
      <c r="C383" s="25">
        <v>4017</v>
      </c>
      <c r="D383" s="13" t="s">
        <v>68</v>
      </c>
      <c r="E383" s="62"/>
      <c r="F383" s="76"/>
      <c r="G383" s="62"/>
      <c r="H383" s="62">
        <v>5967</v>
      </c>
      <c r="I383" s="62">
        <v>5964.42</v>
      </c>
      <c r="J383" s="76">
        <f t="shared" si="26"/>
        <v>99.95676219205632</v>
      </c>
      <c r="K383" s="76"/>
      <c r="L383" s="105"/>
    </row>
    <row r="384" spans="1:12" ht="21.75" customHeight="1">
      <c r="A384" s="122"/>
      <c r="B384" s="108"/>
      <c r="C384" s="25">
        <v>4019</v>
      </c>
      <c r="D384" s="13" t="s">
        <v>68</v>
      </c>
      <c r="E384" s="62"/>
      <c r="F384" s="76"/>
      <c r="G384" s="62"/>
      <c r="H384" s="62">
        <v>1053</v>
      </c>
      <c r="I384" s="62">
        <v>1052.54</v>
      </c>
      <c r="J384" s="76">
        <f t="shared" si="26"/>
        <v>99.95631528964863</v>
      </c>
      <c r="K384" s="76"/>
      <c r="L384" s="105"/>
    </row>
    <row r="385" spans="1:12" ht="21" customHeight="1">
      <c r="A385" s="122"/>
      <c r="B385" s="108"/>
      <c r="C385" s="25">
        <v>4040</v>
      </c>
      <c r="D385" s="13" t="s">
        <v>110</v>
      </c>
      <c r="E385" s="62">
        <v>18916.8</v>
      </c>
      <c r="F385" s="76">
        <v>100</v>
      </c>
      <c r="G385" s="62">
        <v>16350</v>
      </c>
      <c r="H385" s="62">
        <v>16157</v>
      </c>
      <c r="I385" s="62">
        <v>16156.78</v>
      </c>
      <c r="J385" s="76">
        <f t="shared" si="26"/>
        <v>99.99863836108189</v>
      </c>
      <c r="K385" s="76">
        <f t="shared" si="29"/>
        <v>85.409688742282</v>
      </c>
      <c r="L385" s="105"/>
    </row>
    <row r="386" spans="1:12" ht="21.75" customHeight="1">
      <c r="A386" s="122"/>
      <c r="B386" s="108"/>
      <c r="C386" s="25">
        <v>4110</v>
      </c>
      <c r="D386" s="13" t="s">
        <v>111</v>
      </c>
      <c r="E386" s="62">
        <v>34468.05</v>
      </c>
      <c r="F386" s="76">
        <v>100</v>
      </c>
      <c r="G386" s="62">
        <v>32920</v>
      </c>
      <c r="H386" s="62">
        <v>34437</v>
      </c>
      <c r="I386" s="62">
        <v>31664.31</v>
      </c>
      <c r="J386" s="76">
        <f t="shared" si="26"/>
        <v>91.94851467897901</v>
      </c>
      <c r="K386" s="76">
        <f t="shared" si="29"/>
        <v>91.86568430764142</v>
      </c>
      <c r="L386" s="105"/>
    </row>
    <row r="387" spans="1:12" ht="21.75" customHeight="1">
      <c r="A387" s="122"/>
      <c r="B387" s="108"/>
      <c r="C387" s="25">
        <v>4117</v>
      </c>
      <c r="D387" s="13" t="s">
        <v>111</v>
      </c>
      <c r="E387" s="62"/>
      <c r="F387" s="76"/>
      <c r="G387" s="62"/>
      <c r="H387" s="62">
        <v>1031.9</v>
      </c>
      <c r="I387" s="62">
        <v>923.58</v>
      </c>
      <c r="J387" s="76">
        <f t="shared" si="26"/>
        <v>89.50285880414769</v>
      </c>
      <c r="K387" s="76"/>
      <c r="L387" s="105"/>
    </row>
    <row r="388" spans="1:12" ht="21.75" customHeight="1">
      <c r="A388" s="122"/>
      <c r="B388" s="108"/>
      <c r="C388" s="25">
        <v>4119</v>
      </c>
      <c r="D388" s="13" t="s">
        <v>111</v>
      </c>
      <c r="E388" s="62"/>
      <c r="F388" s="76"/>
      <c r="G388" s="62"/>
      <c r="H388" s="62">
        <v>182.1</v>
      </c>
      <c r="I388" s="62">
        <v>162.98</v>
      </c>
      <c r="J388" s="76">
        <f t="shared" si="26"/>
        <v>89.50027457440967</v>
      </c>
      <c r="K388" s="76"/>
      <c r="L388" s="105"/>
    </row>
    <row r="389" spans="1:12" ht="11.25">
      <c r="A389" s="122"/>
      <c r="B389" s="108"/>
      <c r="C389" s="25">
        <v>4120</v>
      </c>
      <c r="D389" s="13" t="s">
        <v>46</v>
      </c>
      <c r="E389" s="62">
        <v>2977.49</v>
      </c>
      <c r="F389" s="76">
        <v>100</v>
      </c>
      <c r="G389" s="62">
        <v>5340</v>
      </c>
      <c r="H389" s="62">
        <v>2720</v>
      </c>
      <c r="I389" s="62">
        <v>2377.84</v>
      </c>
      <c r="J389" s="75">
        <f t="shared" si="26"/>
        <v>87.42058823529413</v>
      </c>
      <c r="K389" s="76">
        <f t="shared" si="29"/>
        <v>79.86055368783775</v>
      </c>
      <c r="L389" s="105"/>
    </row>
    <row r="390" spans="1:12" ht="11.25">
      <c r="A390" s="122"/>
      <c r="B390" s="108"/>
      <c r="C390" s="25">
        <v>4127</v>
      </c>
      <c r="D390" s="13" t="s">
        <v>46</v>
      </c>
      <c r="E390" s="62"/>
      <c r="F390" s="76"/>
      <c r="G390" s="62"/>
      <c r="H390" s="62">
        <v>147.05</v>
      </c>
      <c r="I390" s="62">
        <v>126.88</v>
      </c>
      <c r="J390" s="75">
        <f t="shared" si="26"/>
        <v>86.28357701462087</v>
      </c>
      <c r="K390" s="76"/>
      <c r="L390" s="105"/>
    </row>
    <row r="391" spans="1:12" ht="11.25">
      <c r="A391" s="122"/>
      <c r="B391" s="108"/>
      <c r="C391" s="25">
        <v>4129</v>
      </c>
      <c r="D391" s="13" t="s">
        <v>46</v>
      </c>
      <c r="E391" s="62"/>
      <c r="F391" s="76"/>
      <c r="G391" s="62"/>
      <c r="H391" s="62">
        <v>25.95</v>
      </c>
      <c r="I391" s="62">
        <v>22.42</v>
      </c>
      <c r="J391" s="75">
        <f t="shared" si="26"/>
        <v>86.39691714836223</v>
      </c>
      <c r="K391" s="76"/>
      <c r="L391" s="105"/>
    </row>
    <row r="392" spans="1:12" ht="22.5">
      <c r="A392" s="122"/>
      <c r="B392" s="108"/>
      <c r="C392" s="25">
        <v>4170</v>
      </c>
      <c r="D392" s="13" t="s">
        <v>32</v>
      </c>
      <c r="E392" s="62"/>
      <c r="F392" s="76"/>
      <c r="G392" s="62">
        <v>700</v>
      </c>
      <c r="H392" s="62">
        <v>7000</v>
      </c>
      <c r="I392" s="62">
        <v>6759</v>
      </c>
      <c r="J392" s="75">
        <f t="shared" si="26"/>
        <v>96.55714285714285</v>
      </c>
      <c r="K392" s="76"/>
      <c r="L392" s="105"/>
    </row>
    <row r="393" spans="1:12" ht="22.5">
      <c r="A393" s="122"/>
      <c r="B393" s="108"/>
      <c r="C393" s="25">
        <v>4177</v>
      </c>
      <c r="D393" s="13" t="s">
        <v>32</v>
      </c>
      <c r="E393" s="62"/>
      <c r="F393" s="76"/>
      <c r="G393" s="62"/>
      <c r="H393" s="62">
        <v>17520.2</v>
      </c>
      <c r="I393" s="62">
        <v>17017</v>
      </c>
      <c r="J393" s="75">
        <f t="shared" si="26"/>
        <v>97.12788666796041</v>
      </c>
      <c r="K393" s="76"/>
      <c r="L393" s="105"/>
    </row>
    <row r="394" spans="1:12" ht="22.5">
      <c r="A394" s="122"/>
      <c r="B394" s="108"/>
      <c r="C394" s="25">
        <v>4179</v>
      </c>
      <c r="D394" s="13" t="s">
        <v>32</v>
      </c>
      <c r="E394" s="62"/>
      <c r="F394" s="76"/>
      <c r="G394" s="62"/>
      <c r="H394" s="62">
        <v>6749.8</v>
      </c>
      <c r="I394" s="62">
        <v>3003</v>
      </c>
      <c r="J394" s="75">
        <f t="shared" si="26"/>
        <v>44.49020711724791</v>
      </c>
      <c r="K394" s="76"/>
      <c r="L394" s="105"/>
    </row>
    <row r="395" spans="1:12" ht="20.25" customHeight="1">
      <c r="A395" s="122"/>
      <c r="B395" s="108"/>
      <c r="C395" s="25">
        <v>4210</v>
      </c>
      <c r="D395" s="13" t="s">
        <v>14</v>
      </c>
      <c r="E395" s="62">
        <v>14941.9</v>
      </c>
      <c r="F395" s="76">
        <v>98</v>
      </c>
      <c r="G395" s="62">
        <v>23500</v>
      </c>
      <c r="H395" s="62">
        <v>52203.99</v>
      </c>
      <c r="I395" s="62">
        <v>41157.92</v>
      </c>
      <c r="J395" s="75">
        <f t="shared" si="26"/>
        <v>78.84056371936322</v>
      </c>
      <c r="K395" s="76">
        <f t="shared" si="29"/>
        <v>275.4530548323841</v>
      </c>
      <c r="L395" s="105"/>
    </row>
    <row r="396" spans="1:12" ht="20.25" customHeight="1">
      <c r="A396" s="122"/>
      <c r="B396" s="108"/>
      <c r="C396" s="25">
        <v>4217</v>
      </c>
      <c r="D396" s="13" t="s">
        <v>14</v>
      </c>
      <c r="E396" s="62"/>
      <c r="F396" s="76"/>
      <c r="G396" s="62"/>
      <c r="H396" s="62">
        <v>12349.98</v>
      </c>
      <c r="I396" s="62">
        <v>11288.5</v>
      </c>
      <c r="J396" s="75">
        <f t="shared" si="26"/>
        <v>91.40500632389688</v>
      </c>
      <c r="K396" s="76"/>
      <c r="L396" s="105"/>
    </row>
    <row r="397" spans="1:12" ht="20.25" customHeight="1">
      <c r="A397" s="122"/>
      <c r="B397" s="108"/>
      <c r="C397" s="25">
        <v>4219</v>
      </c>
      <c r="D397" s="13" t="s">
        <v>14</v>
      </c>
      <c r="E397" s="62"/>
      <c r="F397" s="76"/>
      <c r="G397" s="62"/>
      <c r="H397" s="62">
        <v>2179.4</v>
      </c>
      <c r="I397" s="62">
        <v>1992.09</v>
      </c>
      <c r="J397" s="75">
        <f t="shared" si="26"/>
        <v>91.40543268789575</v>
      </c>
      <c r="K397" s="76"/>
      <c r="L397" s="105"/>
    </row>
    <row r="398" spans="1:12" ht="33.75">
      <c r="A398" s="122"/>
      <c r="B398" s="108"/>
      <c r="C398" s="25">
        <v>4240</v>
      </c>
      <c r="D398" s="13" t="s">
        <v>113</v>
      </c>
      <c r="E398" s="62">
        <v>1055.3</v>
      </c>
      <c r="F398" s="76">
        <v>96</v>
      </c>
      <c r="G398" s="62">
        <v>1000</v>
      </c>
      <c r="H398" s="62">
        <v>10</v>
      </c>
      <c r="I398" s="62"/>
      <c r="J398" s="75"/>
      <c r="K398" s="76"/>
      <c r="L398" s="105"/>
    </row>
    <row r="399" spans="1:12" ht="33.75">
      <c r="A399" s="122"/>
      <c r="B399" s="108"/>
      <c r="C399" s="25">
        <v>4247</v>
      </c>
      <c r="D399" s="13" t="s">
        <v>113</v>
      </c>
      <c r="E399" s="62"/>
      <c r="F399" s="76"/>
      <c r="G399" s="62"/>
      <c r="H399" s="62">
        <v>62660</v>
      </c>
      <c r="I399" s="62">
        <v>62648.37</v>
      </c>
      <c r="J399" s="75">
        <f t="shared" si="26"/>
        <v>99.98143951484201</v>
      </c>
      <c r="K399" s="76"/>
      <c r="L399" s="105"/>
    </row>
    <row r="400" spans="1:12" ht="33.75">
      <c r="A400" s="122"/>
      <c r="B400" s="108"/>
      <c r="C400" s="25">
        <v>4249</v>
      </c>
      <c r="D400" s="13" t="s">
        <v>113</v>
      </c>
      <c r="E400" s="62"/>
      <c r="F400" s="76"/>
      <c r="G400" s="62"/>
      <c r="H400" s="62">
        <v>11057.65</v>
      </c>
      <c r="I400" s="62">
        <v>11055.6</v>
      </c>
      <c r="J400" s="75">
        <f t="shared" si="26"/>
        <v>99.98146079863263</v>
      </c>
      <c r="K400" s="76"/>
      <c r="L400" s="105"/>
    </row>
    <row r="401" spans="1:12" ht="11.25">
      <c r="A401" s="122"/>
      <c r="B401" s="108"/>
      <c r="C401" s="25">
        <v>4260</v>
      </c>
      <c r="D401" s="13" t="s">
        <v>15</v>
      </c>
      <c r="E401" s="62">
        <v>8529.63</v>
      </c>
      <c r="F401" s="76">
        <v>91</v>
      </c>
      <c r="G401" s="62">
        <v>9500</v>
      </c>
      <c r="H401" s="62">
        <v>3245</v>
      </c>
      <c r="I401" s="62">
        <v>3244.15</v>
      </c>
      <c r="J401" s="76">
        <f t="shared" si="26"/>
        <v>99.97380585516179</v>
      </c>
      <c r="K401" s="76">
        <f t="shared" si="29"/>
        <v>38.033888926014384</v>
      </c>
      <c r="L401" s="105"/>
    </row>
    <row r="402" spans="1:12" ht="15" customHeight="1">
      <c r="A402" s="122"/>
      <c r="B402" s="108"/>
      <c r="C402" s="25">
        <v>4270</v>
      </c>
      <c r="D402" s="13" t="s">
        <v>17</v>
      </c>
      <c r="E402" s="62">
        <v>965.55</v>
      </c>
      <c r="F402" s="76">
        <v>97</v>
      </c>
      <c r="G402" s="62">
        <v>1500</v>
      </c>
      <c r="H402" s="62">
        <v>665</v>
      </c>
      <c r="I402" s="62">
        <v>467.4</v>
      </c>
      <c r="J402" s="75">
        <f t="shared" si="26"/>
        <v>70.28571428571428</v>
      </c>
      <c r="K402" s="76">
        <f t="shared" si="29"/>
        <v>48.40764331210191</v>
      </c>
      <c r="L402" s="105"/>
    </row>
    <row r="403" spans="1:12" ht="13.5" customHeight="1">
      <c r="A403" s="122"/>
      <c r="B403" s="108"/>
      <c r="C403" s="25">
        <v>4280</v>
      </c>
      <c r="D403" s="13" t="s">
        <v>80</v>
      </c>
      <c r="E403" s="62">
        <v>1240</v>
      </c>
      <c r="F403" s="76">
        <v>100</v>
      </c>
      <c r="G403" s="62">
        <v>1300</v>
      </c>
      <c r="H403" s="62">
        <v>1300</v>
      </c>
      <c r="I403" s="62">
        <v>1155</v>
      </c>
      <c r="J403" s="76">
        <f t="shared" si="26"/>
        <v>88.84615384615384</v>
      </c>
      <c r="K403" s="76">
        <f t="shared" si="29"/>
        <v>93.14516129032258</v>
      </c>
      <c r="L403" s="105"/>
    </row>
    <row r="404" spans="1:12" ht="11.25" customHeight="1">
      <c r="A404" s="122"/>
      <c r="B404" s="108"/>
      <c r="C404" s="25">
        <v>4300</v>
      </c>
      <c r="D404" s="13" t="s">
        <v>19</v>
      </c>
      <c r="E404" s="62">
        <v>31971.12</v>
      </c>
      <c r="F404" s="76">
        <v>100</v>
      </c>
      <c r="G404" s="62">
        <v>24500</v>
      </c>
      <c r="H404" s="62">
        <v>61550</v>
      </c>
      <c r="I404" s="62">
        <v>60908.43</v>
      </c>
      <c r="J404" s="75">
        <f t="shared" si="26"/>
        <v>98.95764419171405</v>
      </c>
      <c r="K404" s="76">
        <f t="shared" si="29"/>
        <v>190.51077972870516</v>
      </c>
      <c r="L404" s="105"/>
    </row>
    <row r="405" spans="1:12" ht="11.25" customHeight="1">
      <c r="A405" s="122"/>
      <c r="B405" s="108"/>
      <c r="C405" s="25">
        <v>4307</v>
      </c>
      <c r="D405" s="13" t="s">
        <v>19</v>
      </c>
      <c r="E405" s="62"/>
      <c r="F405" s="76"/>
      <c r="G405" s="62"/>
      <c r="H405" s="62">
        <v>5896</v>
      </c>
      <c r="I405" s="62">
        <v>5365.56</v>
      </c>
      <c r="J405" s="75">
        <f t="shared" si="26"/>
        <v>91.00339213025781</v>
      </c>
      <c r="K405" s="76"/>
      <c r="L405" s="105"/>
    </row>
    <row r="406" spans="1:12" ht="11.25" customHeight="1">
      <c r="A406" s="122"/>
      <c r="B406" s="108"/>
      <c r="C406" s="25">
        <v>4309</v>
      </c>
      <c r="D406" s="13" t="s">
        <v>19</v>
      </c>
      <c r="E406" s="62"/>
      <c r="F406" s="76"/>
      <c r="G406" s="62"/>
      <c r="H406" s="62">
        <v>1040.47</v>
      </c>
      <c r="I406" s="62">
        <v>946.86</v>
      </c>
      <c r="J406" s="75">
        <f t="shared" si="26"/>
        <v>91.003104366296</v>
      </c>
      <c r="K406" s="76"/>
      <c r="L406" s="105"/>
    </row>
    <row r="407" spans="1:12" ht="12.75" customHeight="1">
      <c r="A407" s="122"/>
      <c r="B407" s="108"/>
      <c r="C407" s="25">
        <v>4350</v>
      </c>
      <c r="D407" s="13" t="s">
        <v>82</v>
      </c>
      <c r="E407" s="62">
        <v>1215.24</v>
      </c>
      <c r="F407" s="76">
        <v>100</v>
      </c>
      <c r="G407" s="62">
        <v>1500</v>
      </c>
      <c r="H407" s="62">
        <v>2210</v>
      </c>
      <c r="I407" s="62">
        <v>2208.58</v>
      </c>
      <c r="J407" s="75">
        <f t="shared" si="26"/>
        <v>99.93574660633485</v>
      </c>
      <c r="K407" s="76">
        <f t="shared" si="29"/>
        <v>181.7402323820809</v>
      </c>
      <c r="L407" s="105"/>
    </row>
    <row r="408" spans="1:12" ht="36" customHeight="1">
      <c r="A408" s="122"/>
      <c r="B408" s="108"/>
      <c r="C408" s="25">
        <v>4370</v>
      </c>
      <c r="D408" s="13" t="s">
        <v>171</v>
      </c>
      <c r="E408" s="62">
        <v>1909.17</v>
      </c>
      <c r="F408" s="76">
        <v>100</v>
      </c>
      <c r="G408" s="62">
        <v>2000</v>
      </c>
      <c r="H408" s="62">
        <v>2000</v>
      </c>
      <c r="I408" s="62">
        <v>1658.65</v>
      </c>
      <c r="J408" s="75">
        <f t="shared" si="26"/>
        <v>82.9325</v>
      </c>
      <c r="K408" s="76">
        <f t="shared" si="29"/>
        <v>86.87806743244447</v>
      </c>
      <c r="L408" s="105"/>
    </row>
    <row r="409" spans="1:12" ht="33.75">
      <c r="A409" s="122"/>
      <c r="B409" s="108"/>
      <c r="C409" s="25">
        <v>4400</v>
      </c>
      <c r="D409" s="13" t="s">
        <v>178</v>
      </c>
      <c r="E409" s="62"/>
      <c r="F409" s="76"/>
      <c r="G409" s="62"/>
      <c r="H409" s="62">
        <v>500</v>
      </c>
      <c r="I409" s="62"/>
      <c r="J409" s="75"/>
      <c r="K409" s="76"/>
      <c r="L409" s="105"/>
    </row>
    <row r="410" spans="1:12" ht="11.25">
      <c r="A410" s="122"/>
      <c r="B410" s="108"/>
      <c r="C410" s="25">
        <v>4410</v>
      </c>
      <c r="D410" s="13" t="s">
        <v>114</v>
      </c>
      <c r="E410" s="62">
        <v>738.46</v>
      </c>
      <c r="F410" s="76">
        <v>100</v>
      </c>
      <c r="G410" s="62">
        <v>2000</v>
      </c>
      <c r="H410" s="62">
        <v>1000</v>
      </c>
      <c r="I410" s="62">
        <v>476.52</v>
      </c>
      <c r="J410" s="75">
        <f t="shared" si="26"/>
        <v>47.652</v>
      </c>
      <c r="K410" s="76">
        <f t="shared" si="29"/>
        <v>64.52888443517591</v>
      </c>
      <c r="L410" s="105"/>
    </row>
    <row r="411" spans="1:12" ht="9.75" customHeight="1">
      <c r="A411" s="122"/>
      <c r="B411" s="108"/>
      <c r="C411" s="25">
        <v>4430</v>
      </c>
      <c r="D411" s="13" t="s">
        <v>35</v>
      </c>
      <c r="E411" s="62">
        <v>431</v>
      </c>
      <c r="F411" s="76">
        <v>72</v>
      </c>
      <c r="G411" s="62">
        <v>600</v>
      </c>
      <c r="H411" s="62">
        <v>631</v>
      </c>
      <c r="I411" s="62">
        <v>631</v>
      </c>
      <c r="J411" s="75">
        <f t="shared" si="26"/>
        <v>100</v>
      </c>
      <c r="K411" s="76">
        <f t="shared" si="29"/>
        <v>146.40371229698377</v>
      </c>
      <c r="L411" s="105"/>
    </row>
    <row r="412" spans="1:12" ht="11.25">
      <c r="A412" s="122"/>
      <c r="B412" s="108"/>
      <c r="C412" s="25">
        <v>4440</v>
      </c>
      <c r="D412" s="13" t="s">
        <v>115</v>
      </c>
      <c r="E412" s="62">
        <v>12943.35</v>
      </c>
      <c r="F412" s="76">
        <v>100</v>
      </c>
      <c r="G412" s="62">
        <v>12059</v>
      </c>
      <c r="H412" s="62">
        <v>10490</v>
      </c>
      <c r="I412" s="62">
        <v>10489.74</v>
      </c>
      <c r="J412" s="76">
        <f t="shared" si="26"/>
        <v>99.99752144899905</v>
      </c>
      <c r="K412" s="76">
        <f t="shared" si="29"/>
        <v>81.04347019898248</v>
      </c>
      <c r="L412" s="105"/>
    </row>
    <row r="413" spans="1:12" ht="36.75" customHeight="1">
      <c r="A413" s="122"/>
      <c r="B413" s="108"/>
      <c r="C413" s="25">
        <v>4520</v>
      </c>
      <c r="D413" s="13" t="s">
        <v>50</v>
      </c>
      <c r="E413" s="62"/>
      <c r="F413" s="76"/>
      <c r="G413" s="62">
        <v>500</v>
      </c>
      <c r="H413" s="62">
        <v>500</v>
      </c>
      <c r="I413" s="62"/>
      <c r="J413" s="76"/>
      <c r="K413" s="76"/>
      <c r="L413" s="105"/>
    </row>
    <row r="414" spans="1:12" ht="35.25" customHeight="1">
      <c r="A414" s="122"/>
      <c r="B414" s="108"/>
      <c r="C414" s="25">
        <v>4700</v>
      </c>
      <c r="D414" s="13" t="s">
        <v>176</v>
      </c>
      <c r="E414" s="62"/>
      <c r="F414" s="76"/>
      <c r="G414" s="62">
        <v>400</v>
      </c>
      <c r="H414" s="62">
        <v>550</v>
      </c>
      <c r="I414" s="62">
        <v>550</v>
      </c>
      <c r="J414" s="75">
        <f t="shared" si="26"/>
        <v>100</v>
      </c>
      <c r="K414" s="76"/>
      <c r="L414" s="105"/>
    </row>
    <row r="415" spans="1:12" ht="33.75">
      <c r="A415" s="122"/>
      <c r="B415" s="109"/>
      <c r="C415" s="25">
        <v>6057</v>
      </c>
      <c r="D415" s="13" t="s">
        <v>227</v>
      </c>
      <c r="E415" s="62">
        <v>278686.16</v>
      </c>
      <c r="F415" s="76">
        <v>100</v>
      </c>
      <c r="G415" s="62">
        <v>1589680.01</v>
      </c>
      <c r="H415" s="62">
        <v>1589680.01</v>
      </c>
      <c r="I415" s="62">
        <v>1589418.43</v>
      </c>
      <c r="J415" s="75">
        <f t="shared" si="26"/>
        <v>99.9835451161017</v>
      </c>
      <c r="K415" s="76">
        <f t="shared" si="29"/>
        <v>570.3255698094229</v>
      </c>
      <c r="L415" s="105">
        <f>I415/$I$709*100</f>
        <v>5.862521716778244</v>
      </c>
    </row>
    <row r="416" spans="1:12" ht="33.75">
      <c r="A416" s="122"/>
      <c r="B416" s="109"/>
      <c r="C416" s="25">
        <v>6059</v>
      </c>
      <c r="D416" s="13" t="s">
        <v>227</v>
      </c>
      <c r="E416" s="62">
        <v>59105.94</v>
      </c>
      <c r="F416" s="76">
        <v>100</v>
      </c>
      <c r="G416" s="62">
        <v>338940.8</v>
      </c>
      <c r="H416" s="62">
        <v>397940.8</v>
      </c>
      <c r="I416" s="62">
        <v>393894.71</v>
      </c>
      <c r="J416" s="75">
        <f t="shared" si="26"/>
        <v>98.98324323617986</v>
      </c>
      <c r="K416" s="76">
        <f t="shared" si="29"/>
        <v>666.4215305602111</v>
      </c>
      <c r="L416" s="105">
        <f>I416/$I$709*100</f>
        <v>1.4528687021070146</v>
      </c>
    </row>
    <row r="417" spans="1:12" ht="33.75">
      <c r="A417" s="122"/>
      <c r="B417" s="109"/>
      <c r="C417" s="25">
        <v>6067</v>
      </c>
      <c r="D417" s="13" t="s">
        <v>22</v>
      </c>
      <c r="E417" s="62"/>
      <c r="F417" s="76"/>
      <c r="G417" s="62"/>
      <c r="H417" s="62">
        <v>10200</v>
      </c>
      <c r="I417" s="62">
        <v>7573.7</v>
      </c>
      <c r="J417" s="75">
        <f t="shared" si="26"/>
        <v>74.25196078431372</v>
      </c>
      <c r="K417" s="76"/>
      <c r="L417" s="105"/>
    </row>
    <row r="418" spans="1:12" ht="33.75">
      <c r="A418" s="122"/>
      <c r="B418" s="110"/>
      <c r="C418" s="25">
        <v>6069</v>
      </c>
      <c r="D418" s="13" t="s">
        <v>22</v>
      </c>
      <c r="E418" s="62"/>
      <c r="F418" s="76"/>
      <c r="G418" s="62"/>
      <c r="H418" s="62">
        <v>1800</v>
      </c>
      <c r="I418" s="62">
        <v>1336.54</v>
      </c>
      <c r="J418" s="75">
        <f>(I418/H418)*100</f>
        <v>74.25222222222222</v>
      </c>
      <c r="K418" s="76"/>
      <c r="L418" s="105"/>
    </row>
    <row r="419" spans="1:12" ht="21">
      <c r="A419" s="122"/>
      <c r="B419" s="121">
        <v>80146</v>
      </c>
      <c r="C419" s="35"/>
      <c r="D419" s="2" t="s">
        <v>221</v>
      </c>
      <c r="E419" s="69">
        <f>SUM(E420:E422)</f>
        <v>18364.83</v>
      </c>
      <c r="F419" s="72">
        <v>100</v>
      </c>
      <c r="G419" s="69">
        <f>SUM(G420:G422)</f>
        <v>36293</v>
      </c>
      <c r="H419" s="69">
        <f>SUM(H420:H422)</f>
        <v>36293</v>
      </c>
      <c r="I419" s="69">
        <f>SUM(I420:I422)</f>
        <v>20669.31</v>
      </c>
      <c r="J419" s="74">
        <f>(I419/H419)*100</f>
        <v>56.95123026478935</v>
      </c>
      <c r="K419" s="3">
        <f>(I419/E419)*100</f>
        <v>112.54833287321473</v>
      </c>
      <c r="L419" s="104"/>
    </row>
    <row r="420" spans="1:12" ht="12" customHeight="1">
      <c r="A420" s="122"/>
      <c r="B420" s="122"/>
      <c r="C420" s="25">
        <v>4210</v>
      </c>
      <c r="D420" s="13" t="s">
        <v>14</v>
      </c>
      <c r="E420" s="62">
        <v>2455.72</v>
      </c>
      <c r="F420" s="76">
        <v>100</v>
      </c>
      <c r="G420" s="62">
        <v>6200</v>
      </c>
      <c r="H420" s="62">
        <v>6200</v>
      </c>
      <c r="I420" s="62">
        <v>899.95</v>
      </c>
      <c r="J420" s="75">
        <f>(I420/H420)*100</f>
        <v>14.515322580645162</v>
      </c>
      <c r="K420" s="76">
        <f>(I420/E420)*100</f>
        <v>36.64709331682766</v>
      </c>
      <c r="L420" s="105"/>
    </row>
    <row r="421" spans="1:12" ht="11.25">
      <c r="A421" s="122"/>
      <c r="B421" s="122"/>
      <c r="C421" s="25">
        <v>4300</v>
      </c>
      <c r="D421" s="13" t="s">
        <v>125</v>
      </c>
      <c r="E421" s="62">
        <v>14872.69</v>
      </c>
      <c r="F421" s="76">
        <v>100</v>
      </c>
      <c r="G421" s="62">
        <v>27335</v>
      </c>
      <c r="H421" s="62">
        <v>27335</v>
      </c>
      <c r="I421" s="62">
        <v>18042.21</v>
      </c>
      <c r="J421" s="75">
        <f>(I421/H421)*100</f>
        <v>66.00406072800439</v>
      </c>
      <c r="K421" s="76">
        <f>(I421/E421)*100</f>
        <v>121.31100695301254</v>
      </c>
      <c r="L421" s="105"/>
    </row>
    <row r="422" spans="1:12" ht="22.5">
      <c r="A422" s="122"/>
      <c r="B422" s="122"/>
      <c r="C422" s="25">
        <v>4410</v>
      </c>
      <c r="D422" s="13" t="s">
        <v>73</v>
      </c>
      <c r="E422" s="62">
        <v>1036.42</v>
      </c>
      <c r="F422" s="76">
        <v>100</v>
      </c>
      <c r="G422" s="62">
        <v>2758</v>
      </c>
      <c r="H422" s="62">
        <v>2758</v>
      </c>
      <c r="I422" s="62">
        <v>1727.15</v>
      </c>
      <c r="J422" s="76">
        <f>(I422/H422)*100</f>
        <v>62.62327773749094</v>
      </c>
      <c r="K422" s="76">
        <f>(I422/E422)*100</f>
        <v>166.6457613708728</v>
      </c>
      <c r="L422" s="105"/>
    </row>
    <row r="423" spans="1:12" ht="11.25">
      <c r="A423" s="122"/>
      <c r="B423" s="107">
        <v>80148</v>
      </c>
      <c r="C423" s="25"/>
      <c r="D423" s="2" t="s">
        <v>229</v>
      </c>
      <c r="E423" s="69">
        <f>E424+E425+E426+E427+E428+E432+E429+E430+E431</f>
        <v>97941.84999999999</v>
      </c>
      <c r="F423" s="72">
        <v>100</v>
      </c>
      <c r="G423" s="69">
        <f>G424+G425+G426+G427+G428+G432+G429+G430+G431</f>
        <v>156236</v>
      </c>
      <c r="H423" s="69">
        <f>H424+H425+H426+H427+H428+H432+H429+H430+H431</f>
        <v>174724</v>
      </c>
      <c r="I423" s="69">
        <f>I424+I425+I426+I427+I428+I432+I429+I430+I431</f>
        <v>170099.04</v>
      </c>
      <c r="J423" s="72">
        <f aca="true" t="shared" si="30" ref="J423:J432">(I423/H423)*100</f>
        <v>97.35299100295323</v>
      </c>
      <c r="K423" s="72">
        <f aca="true" t="shared" si="31" ref="K423:K432">(I423/E423)*100</f>
        <v>173.67350116421122</v>
      </c>
      <c r="L423" s="104">
        <f>I423/$I$709*100</f>
        <v>0.6274051547289101</v>
      </c>
    </row>
    <row r="424" spans="1:12" ht="31.5" customHeight="1">
      <c r="A424" s="122"/>
      <c r="B424" s="120"/>
      <c r="C424" s="25">
        <v>3020</v>
      </c>
      <c r="D424" s="13" t="s">
        <v>107</v>
      </c>
      <c r="E424" s="62">
        <v>1288.09</v>
      </c>
      <c r="F424" s="76">
        <v>100</v>
      </c>
      <c r="G424" s="62">
        <v>2550</v>
      </c>
      <c r="H424" s="62">
        <v>2050</v>
      </c>
      <c r="I424" s="62">
        <v>1111.89</v>
      </c>
      <c r="J424" s="76">
        <f t="shared" si="30"/>
        <v>54.23853658536586</v>
      </c>
      <c r="K424" s="76">
        <f t="shared" si="31"/>
        <v>86.32083161890863</v>
      </c>
      <c r="L424" s="105"/>
    </row>
    <row r="425" spans="1:12" ht="20.25" customHeight="1">
      <c r="A425" s="122"/>
      <c r="B425" s="120"/>
      <c r="C425" s="25">
        <v>4010</v>
      </c>
      <c r="D425" s="13" t="s">
        <v>68</v>
      </c>
      <c r="E425" s="62">
        <v>74110.83</v>
      </c>
      <c r="F425" s="76">
        <v>100</v>
      </c>
      <c r="G425" s="62">
        <v>104842</v>
      </c>
      <c r="H425" s="62">
        <v>122292</v>
      </c>
      <c r="I425" s="62">
        <v>121253.78</v>
      </c>
      <c r="J425" s="76">
        <f t="shared" si="30"/>
        <v>99.15103195630131</v>
      </c>
      <c r="K425" s="76">
        <f t="shared" si="31"/>
        <v>163.61141819623393</v>
      </c>
      <c r="L425" s="105"/>
    </row>
    <row r="426" spans="1:12" ht="22.5" customHeight="1">
      <c r="A426" s="122"/>
      <c r="B426" s="120"/>
      <c r="C426" s="25">
        <v>4040</v>
      </c>
      <c r="D426" s="13" t="s">
        <v>110</v>
      </c>
      <c r="E426" s="62">
        <v>5517.03</v>
      </c>
      <c r="F426" s="76">
        <v>100</v>
      </c>
      <c r="G426" s="62">
        <v>9866</v>
      </c>
      <c r="H426" s="62">
        <v>9682</v>
      </c>
      <c r="I426" s="62">
        <v>9681.42</v>
      </c>
      <c r="J426" s="76">
        <f t="shared" si="30"/>
        <v>99.99400950216898</v>
      </c>
      <c r="K426" s="76">
        <f t="shared" si="31"/>
        <v>175.48246067177448</v>
      </c>
      <c r="L426" s="105"/>
    </row>
    <row r="427" spans="1:12" ht="21.75" customHeight="1">
      <c r="A427" s="122"/>
      <c r="B427" s="120"/>
      <c r="C427" s="25">
        <v>4110</v>
      </c>
      <c r="D427" s="13" t="s">
        <v>111</v>
      </c>
      <c r="E427" s="62">
        <v>11357.04</v>
      </c>
      <c r="F427" s="76">
        <v>100</v>
      </c>
      <c r="G427" s="62">
        <v>20778</v>
      </c>
      <c r="H427" s="62">
        <v>22667</v>
      </c>
      <c r="I427" s="62">
        <v>21986.04</v>
      </c>
      <c r="J427" s="76">
        <f t="shared" si="30"/>
        <v>96.99580888516346</v>
      </c>
      <c r="K427" s="76">
        <f t="shared" si="31"/>
        <v>193.58952684854503</v>
      </c>
      <c r="L427" s="105"/>
    </row>
    <row r="428" spans="1:12" ht="11.25">
      <c r="A428" s="122"/>
      <c r="B428" s="120"/>
      <c r="C428" s="25">
        <v>4120</v>
      </c>
      <c r="D428" s="13" t="s">
        <v>46</v>
      </c>
      <c r="E428" s="62">
        <v>1938.55</v>
      </c>
      <c r="F428" s="76">
        <v>96</v>
      </c>
      <c r="G428" s="62">
        <v>3300</v>
      </c>
      <c r="H428" s="62">
        <v>3345</v>
      </c>
      <c r="I428" s="62">
        <v>2540.73</v>
      </c>
      <c r="J428" s="76">
        <f t="shared" si="30"/>
        <v>75.9560538116592</v>
      </c>
      <c r="K428" s="76">
        <f t="shared" si="31"/>
        <v>131.0634236929664</v>
      </c>
      <c r="L428" s="105"/>
    </row>
    <row r="429" spans="1:12" ht="11.25">
      <c r="A429" s="122"/>
      <c r="B429" s="120"/>
      <c r="C429" s="25">
        <v>4210</v>
      </c>
      <c r="D429" s="13" t="s">
        <v>131</v>
      </c>
      <c r="E429" s="62"/>
      <c r="F429" s="76"/>
      <c r="G429" s="62">
        <v>3400</v>
      </c>
      <c r="H429" s="62">
        <v>4380</v>
      </c>
      <c r="I429" s="62">
        <v>4212.41</v>
      </c>
      <c r="J429" s="76">
        <f t="shared" si="30"/>
        <v>96.17374429223744</v>
      </c>
      <c r="K429" s="76"/>
      <c r="L429" s="105"/>
    </row>
    <row r="430" spans="1:12" ht="11.25">
      <c r="A430" s="122"/>
      <c r="B430" s="120"/>
      <c r="C430" s="25">
        <v>4260</v>
      </c>
      <c r="D430" s="13" t="s">
        <v>15</v>
      </c>
      <c r="E430" s="62"/>
      <c r="F430" s="76"/>
      <c r="G430" s="62">
        <v>3900</v>
      </c>
      <c r="H430" s="62">
        <v>3400</v>
      </c>
      <c r="I430" s="62">
        <v>3021.52</v>
      </c>
      <c r="J430" s="76">
        <f t="shared" si="30"/>
        <v>88.86823529411765</v>
      </c>
      <c r="K430" s="76"/>
      <c r="L430" s="105"/>
    </row>
    <row r="431" spans="1:12" ht="11.25">
      <c r="A431" s="122"/>
      <c r="B431" s="120"/>
      <c r="C431" s="25">
        <v>4300</v>
      </c>
      <c r="D431" s="13" t="s">
        <v>133</v>
      </c>
      <c r="E431" s="62"/>
      <c r="F431" s="76"/>
      <c r="G431" s="62">
        <v>1000</v>
      </c>
      <c r="H431" s="62">
        <v>520</v>
      </c>
      <c r="I431" s="62">
        <v>405.9</v>
      </c>
      <c r="J431" s="76">
        <f t="shared" si="30"/>
        <v>78.0576923076923</v>
      </c>
      <c r="K431" s="76"/>
      <c r="L431" s="105"/>
    </row>
    <row r="432" spans="1:12" ht="11.25">
      <c r="A432" s="122"/>
      <c r="B432" s="125"/>
      <c r="C432" s="25">
        <v>4440</v>
      </c>
      <c r="D432" s="13" t="s">
        <v>115</v>
      </c>
      <c r="E432" s="62">
        <v>3730.31</v>
      </c>
      <c r="F432" s="76">
        <v>97</v>
      </c>
      <c r="G432" s="62">
        <v>6600</v>
      </c>
      <c r="H432" s="62">
        <v>6388</v>
      </c>
      <c r="I432" s="62">
        <v>5885.35</v>
      </c>
      <c r="J432" s="76">
        <f t="shared" si="30"/>
        <v>92.1313400125235</v>
      </c>
      <c r="K432" s="76">
        <f t="shared" si="31"/>
        <v>157.77106996469462</v>
      </c>
      <c r="L432" s="105"/>
    </row>
    <row r="433" spans="1:12" ht="21">
      <c r="A433" s="122"/>
      <c r="B433" s="121">
        <v>80195</v>
      </c>
      <c r="C433" s="35"/>
      <c r="D433" s="2" t="s">
        <v>27</v>
      </c>
      <c r="E433" s="69">
        <f>SUM(E434:E436)</f>
        <v>53958.36</v>
      </c>
      <c r="F433" s="72">
        <v>100</v>
      </c>
      <c r="G433" s="69">
        <f>SUM(G434:G436)</f>
        <v>64772</v>
      </c>
      <c r="H433" s="69">
        <f>SUM(H434:H436)</f>
        <v>67315</v>
      </c>
      <c r="I433" s="69">
        <f>SUM(I434:I436)</f>
        <v>66441.20999999999</v>
      </c>
      <c r="J433" s="74">
        <f>(I433/H433)*100</f>
        <v>98.7019386466612</v>
      </c>
      <c r="K433" s="72">
        <f>(I433/E433)*100</f>
        <v>123.1342279491074</v>
      </c>
      <c r="L433" s="104"/>
    </row>
    <row r="434" spans="1:12" ht="22.5">
      <c r="A434" s="122"/>
      <c r="B434" s="122"/>
      <c r="C434" s="25">
        <v>4170</v>
      </c>
      <c r="D434" s="13" t="s">
        <v>32</v>
      </c>
      <c r="E434" s="62">
        <v>279</v>
      </c>
      <c r="F434" s="76">
        <v>100</v>
      </c>
      <c r="G434" s="62">
        <v>100</v>
      </c>
      <c r="H434" s="62">
        <v>2403</v>
      </c>
      <c r="I434" s="62">
        <v>1651.2</v>
      </c>
      <c r="J434" s="76">
        <f aca="true" t="shared" si="32" ref="J434:J439">(I434/H434)*100</f>
        <v>68.71410736579277</v>
      </c>
      <c r="K434" s="76"/>
      <c r="L434" s="105"/>
    </row>
    <row r="435" spans="1:12" ht="22.5">
      <c r="A435" s="122"/>
      <c r="B435" s="122"/>
      <c r="C435" s="25">
        <v>4300</v>
      </c>
      <c r="D435" s="13" t="s">
        <v>19</v>
      </c>
      <c r="E435" s="62"/>
      <c r="F435" s="76"/>
      <c r="G435" s="62"/>
      <c r="H435" s="62">
        <v>240</v>
      </c>
      <c r="I435" s="62">
        <v>119.2</v>
      </c>
      <c r="J435" s="76">
        <f t="shared" si="32"/>
        <v>49.66666666666667</v>
      </c>
      <c r="K435" s="76"/>
      <c r="L435" s="105"/>
    </row>
    <row r="436" spans="1:12" ht="11.25">
      <c r="A436" s="122"/>
      <c r="B436" s="122"/>
      <c r="C436" s="25">
        <v>4440</v>
      </c>
      <c r="D436" s="13" t="s">
        <v>115</v>
      </c>
      <c r="E436" s="62">
        <v>53679.36</v>
      </c>
      <c r="F436" s="76">
        <v>100</v>
      </c>
      <c r="G436" s="62">
        <v>64672</v>
      </c>
      <c r="H436" s="62">
        <v>64672</v>
      </c>
      <c r="I436" s="62">
        <v>64670.81</v>
      </c>
      <c r="J436" s="76">
        <f t="shared" si="32"/>
        <v>99.9981599455715</v>
      </c>
      <c r="K436" s="76">
        <f>(I436/E436)*100</f>
        <v>120.4761196854806</v>
      </c>
      <c r="L436" s="105"/>
    </row>
    <row r="437" spans="1:12" ht="11.25" customHeight="1">
      <c r="A437" s="114" t="s">
        <v>126</v>
      </c>
      <c r="B437" s="2"/>
      <c r="C437" s="2"/>
      <c r="D437" s="2" t="s">
        <v>127</v>
      </c>
      <c r="E437" s="69">
        <f>E441+E455+E438</f>
        <v>87330.83</v>
      </c>
      <c r="F437" s="72">
        <v>93</v>
      </c>
      <c r="G437" s="69">
        <f>G438+G441+G455</f>
        <v>96237</v>
      </c>
      <c r="H437" s="69">
        <f>H438+H441+H455</f>
        <v>102545</v>
      </c>
      <c r="I437" s="69">
        <f>I438+I441+I455</f>
        <v>96481.24</v>
      </c>
      <c r="J437" s="74">
        <f t="shared" si="32"/>
        <v>94.0867326539568</v>
      </c>
      <c r="K437" s="72">
        <f>(I437/E437)*100</f>
        <v>110.47786904120802</v>
      </c>
      <c r="L437" s="104"/>
    </row>
    <row r="438" spans="1:12" ht="12.75" customHeight="1">
      <c r="A438" s="119"/>
      <c r="B438" s="111">
        <v>85153</v>
      </c>
      <c r="C438" s="2"/>
      <c r="D438" s="2" t="s">
        <v>177</v>
      </c>
      <c r="E438" s="69">
        <f>E439+E440</f>
        <v>3998.88</v>
      </c>
      <c r="F438" s="72">
        <v>100</v>
      </c>
      <c r="G438" s="69">
        <f>G439+G440</f>
        <v>4000</v>
      </c>
      <c r="H438" s="69">
        <f>H439+H440</f>
        <v>4000</v>
      </c>
      <c r="I438" s="69">
        <f>I439+I440</f>
        <v>3647</v>
      </c>
      <c r="J438" s="74">
        <f t="shared" si="32"/>
        <v>91.175</v>
      </c>
      <c r="K438" s="72">
        <f>(I438/E438)*100</f>
        <v>91.20053615012203</v>
      </c>
      <c r="L438" s="104"/>
    </row>
    <row r="439" spans="1:12" ht="21" customHeight="1">
      <c r="A439" s="119"/>
      <c r="B439" s="112"/>
      <c r="C439" s="13">
        <v>4210</v>
      </c>
      <c r="D439" s="13" t="s">
        <v>174</v>
      </c>
      <c r="E439" s="62">
        <v>492</v>
      </c>
      <c r="F439" s="76">
        <v>98</v>
      </c>
      <c r="G439" s="62">
        <v>500</v>
      </c>
      <c r="H439" s="62">
        <v>500</v>
      </c>
      <c r="I439" s="62">
        <v>487</v>
      </c>
      <c r="J439" s="75">
        <f t="shared" si="32"/>
        <v>97.39999999999999</v>
      </c>
      <c r="K439" s="38">
        <f>(I439/E439)*100</f>
        <v>98.98373983739837</v>
      </c>
      <c r="L439" s="105"/>
    </row>
    <row r="440" spans="1:12" ht="9.75" customHeight="1">
      <c r="A440" s="119"/>
      <c r="B440" s="112"/>
      <c r="C440" s="13">
        <v>4300</v>
      </c>
      <c r="D440" s="13" t="s">
        <v>19</v>
      </c>
      <c r="E440" s="62">
        <v>3506.88</v>
      </c>
      <c r="F440" s="76">
        <v>100</v>
      </c>
      <c r="G440" s="62">
        <v>3500</v>
      </c>
      <c r="H440" s="62">
        <v>3500</v>
      </c>
      <c r="I440" s="62">
        <v>3160</v>
      </c>
      <c r="J440" s="76">
        <v>100</v>
      </c>
      <c r="K440" s="76">
        <f aca="true" t="shared" si="33" ref="K440:K471">(I440/E440)*100</f>
        <v>90.10858654986768</v>
      </c>
      <c r="L440" s="105"/>
    </row>
    <row r="441" spans="1:12" ht="21" customHeight="1">
      <c r="A441" s="119"/>
      <c r="B441" s="111">
        <v>85154</v>
      </c>
      <c r="C441" s="2"/>
      <c r="D441" s="2" t="s">
        <v>128</v>
      </c>
      <c r="E441" s="60">
        <f>SUM(E442:E454)</f>
        <v>83121.95</v>
      </c>
      <c r="F441" s="66">
        <v>92</v>
      </c>
      <c r="G441" s="60">
        <f>SUM(G442:G454)</f>
        <v>92237</v>
      </c>
      <c r="H441" s="60">
        <f>SUM(H442:H454)</f>
        <v>98185</v>
      </c>
      <c r="I441" s="60">
        <f>SUM(I442:I454)</f>
        <v>92474.24</v>
      </c>
      <c r="J441" s="74">
        <f>(I441/H441)*100</f>
        <v>94.18367367724194</v>
      </c>
      <c r="K441" s="72">
        <f t="shared" si="33"/>
        <v>111.25128801718441</v>
      </c>
      <c r="L441" s="104"/>
    </row>
    <row r="442" spans="1:12" ht="56.25" customHeight="1">
      <c r="A442" s="119"/>
      <c r="B442" s="108"/>
      <c r="C442" s="13">
        <v>2820</v>
      </c>
      <c r="D442" s="13" t="s">
        <v>264</v>
      </c>
      <c r="E442" s="62">
        <v>19979</v>
      </c>
      <c r="F442" s="76">
        <v>100</v>
      </c>
      <c r="G442" s="62">
        <v>18000</v>
      </c>
      <c r="H442" s="62">
        <v>20000</v>
      </c>
      <c r="I442" s="62">
        <v>19996.81</v>
      </c>
      <c r="J442" s="76">
        <f aca="true" t="shared" si="34" ref="J442:J460">(I442/H442)*100</f>
        <v>99.98405</v>
      </c>
      <c r="K442" s="76">
        <f t="shared" si="33"/>
        <v>100.08914360078083</v>
      </c>
      <c r="L442" s="105"/>
    </row>
    <row r="443" spans="1:12" ht="24" customHeight="1">
      <c r="A443" s="119"/>
      <c r="B443" s="108"/>
      <c r="C443" s="13">
        <v>3030</v>
      </c>
      <c r="D443" s="13" t="s">
        <v>72</v>
      </c>
      <c r="E443" s="62"/>
      <c r="F443" s="76"/>
      <c r="G443" s="62">
        <v>1000</v>
      </c>
      <c r="H443" s="62">
        <v>1000</v>
      </c>
      <c r="I443" s="62">
        <v>700</v>
      </c>
      <c r="J443" s="76">
        <f t="shared" si="34"/>
        <v>70</v>
      </c>
      <c r="K443" s="76"/>
      <c r="L443" s="105"/>
    </row>
    <row r="444" spans="1:12" ht="21" customHeight="1">
      <c r="A444" s="119"/>
      <c r="B444" s="108"/>
      <c r="C444" s="13">
        <v>4010</v>
      </c>
      <c r="D444" s="13" t="s">
        <v>76</v>
      </c>
      <c r="E444" s="62">
        <v>8365.66</v>
      </c>
      <c r="F444" s="76">
        <v>92</v>
      </c>
      <c r="G444" s="62">
        <v>9878</v>
      </c>
      <c r="H444" s="62">
        <v>9878</v>
      </c>
      <c r="I444" s="62">
        <v>9878</v>
      </c>
      <c r="J444" s="76">
        <f t="shared" si="34"/>
        <v>100</v>
      </c>
      <c r="K444" s="76">
        <f t="shared" si="33"/>
        <v>118.07795200856836</v>
      </c>
      <c r="L444" s="105"/>
    </row>
    <row r="445" spans="1:12" ht="19.5" customHeight="1">
      <c r="A445" s="119"/>
      <c r="B445" s="108"/>
      <c r="C445" s="13">
        <v>4040</v>
      </c>
      <c r="D445" s="13" t="s">
        <v>130</v>
      </c>
      <c r="E445" s="62">
        <v>600</v>
      </c>
      <c r="F445" s="76">
        <v>100</v>
      </c>
      <c r="G445" s="62">
        <v>807</v>
      </c>
      <c r="H445" s="62">
        <v>807</v>
      </c>
      <c r="I445" s="62">
        <v>795.95</v>
      </c>
      <c r="J445" s="76">
        <f t="shared" si="34"/>
        <v>98.63073110285006</v>
      </c>
      <c r="K445" s="76">
        <f t="shared" si="33"/>
        <v>132.65833333333333</v>
      </c>
      <c r="L445" s="105"/>
    </row>
    <row r="446" spans="1:12" ht="21.75" customHeight="1">
      <c r="A446" s="119"/>
      <c r="B446" s="108"/>
      <c r="C446" s="13">
        <v>4110</v>
      </c>
      <c r="D446" s="13" t="s">
        <v>111</v>
      </c>
      <c r="E446" s="62">
        <v>1370.86</v>
      </c>
      <c r="F446" s="76">
        <v>72</v>
      </c>
      <c r="G446" s="62">
        <v>1902</v>
      </c>
      <c r="H446" s="62">
        <v>1902</v>
      </c>
      <c r="I446" s="62">
        <v>1853.78</v>
      </c>
      <c r="J446" s="76">
        <f t="shared" si="34"/>
        <v>97.46477392218716</v>
      </c>
      <c r="K446" s="76">
        <f t="shared" si="33"/>
        <v>135.22752140991787</v>
      </c>
      <c r="L446" s="105"/>
    </row>
    <row r="447" spans="1:12" ht="13.5" customHeight="1">
      <c r="A447" s="119"/>
      <c r="B447" s="108"/>
      <c r="C447" s="13">
        <v>4120</v>
      </c>
      <c r="D447" s="13" t="s">
        <v>77</v>
      </c>
      <c r="E447" s="62">
        <v>225.48</v>
      </c>
      <c r="F447" s="76">
        <v>95</v>
      </c>
      <c r="G447" s="62">
        <v>262</v>
      </c>
      <c r="H447" s="62">
        <v>262</v>
      </c>
      <c r="I447" s="62">
        <v>262</v>
      </c>
      <c r="J447" s="75">
        <f t="shared" si="34"/>
        <v>100</v>
      </c>
      <c r="K447" s="76">
        <f t="shared" si="33"/>
        <v>116.19655845307788</v>
      </c>
      <c r="L447" s="105"/>
    </row>
    <row r="448" spans="1:12" ht="10.5" customHeight="1">
      <c r="A448" s="119"/>
      <c r="B448" s="108"/>
      <c r="C448" s="13">
        <v>4170</v>
      </c>
      <c r="D448" s="13" t="s">
        <v>32</v>
      </c>
      <c r="E448" s="62">
        <v>30209.72</v>
      </c>
      <c r="F448" s="76">
        <v>96</v>
      </c>
      <c r="G448" s="62">
        <v>32956</v>
      </c>
      <c r="H448" s="62">
        <v>32956</v>
      </c>
      <c r="I448" s="62">
        <v>31468</v>
      </c>
      <c r="J448" s="75">
        <f t="shared" si="34"/>
        <v>95.48488894283287</v>
      </c>
      <c r="K448" s="76">
        <f t="shared" si="33"/>
        <v>104.16514949493076</v>
      </c>
      <c r="L448" s="105"/>
    </row>
    <row r="449" spans="1:12" ht="11.25">
      <c r="A449" s="119"/>
      <c r="B449" s="108"/>
      <c r="C449" s="13">
        <v>4210</v>
      </c>
      <c r="D449" s="13" t="s">
        <v>131</v>
      </c>
      <c r="E449" s="62">
        <v>470.98</v>
      </c>
      <c r="F449" s="76">
        <v>17</v>
      </c>
      <c r="G449" s="62">
        <v>7550</v>
      </c>
      <c r="H449" s="62">
        <v>2550</v>
      </c>
      <c r="I449" s="62">
        <v>2204.15</v>
      </c>
      <c r="J449" s="75">
        <f t="shared" si="34"/>
        <v>86.43725490196078</v>
      </c>
      <c r="K449" s="76">
        <f t="shared" si="33"/>
        <v>467.9922714340312</v>
      </c>
      <c r="L449" s="105"/>
    </row>
    <row r="450" spans="1:12" ht="11.25">
      <c r="A450" s="119"/>
      <c r="B450" s="108"/>
      <c r="C450" s="13">
        <v>4220</v>
      </c>
      <c r="D450" s="13" t="s">
        <v>132</v>
      </c>
      <c r="E450" s="62">
        <v>3190.08</v>
      </c>
      <c r="F450" s="76">
        <v>85</v>
      </c>
      <c r="G450" s="62">
        <v>2200</v>
      </c>
      <c r="H450" s="62">
        <v>3200</v>
      </c>
      <c r="I450" s="62">
        <v>2939.97</v>
      </c>
      <c r="J450" s="75">
        <f t="shared" si="34"/>
        <v>91.8740625</v>
      </c>
      <c r="K450" s="76">
        <f t="shared" si="33"/>
        <v>92.15975774902196</v>
      </c>
      <c r="L450" s="105"/>
    </row>
    <row r="451" spans="1:12" ht="11.25">
      <c r="A451" s="119"/>
      <c r="B451" s="108"/>
      <c r="C451" s="13">
        <v>4260</v>
      </c>
      <c r="D451" s="13" t="s">
        <v>15</v>
      </c>
      <c r="E451" s="62">
        <v>73.63</v>
      </c>
      <c r="F451" s="76">
        <v>74</v>
      </c>
      <c r="G451" s="62">
        <v>100</v>
      </c>
      <c r="H451" s="62">
        <v>100</v>
      </c>
      <c r="I451" s="62">
        <v>100</v>
      </c>
      <c r="J451" s="75">
        <f t="shared" si="34"/>
        <v>100</v>
      </c>
      <c r="K451" s="76">
        <f t="shared" si="33"/>
        <v>135.81420616596498</v>
      </c>
      <c r="L451" s="105"/>
    </row>
    <row r="452" spans="1:12" ht="11.25">
      <c r="A452" s="119"/>
      <c r="B452" s="108"/>
      <c r="C452" s="13">
        <v>4300</v>
      </c>
      <c r="D452" s="13" t="s">
        <v>133</v>
      </c>
      <c r="E452" s="62">
        <v>18036.37</v>
      </c>
      <c r="F452" s="76">
        <v>93</v>
      </c>
      <c r="G452" s="62">
        <v>16861</v>
      </c>
      <c r="H452" s="62">
        <v>24809</v>
      </c>
      <c r="I452" s="62">
        <v>21732.06</v>
      </c>
      <c r="J452" s="75">
        <f t="shared" si="34"/>
        <v>87.59748478374783</v>
      </c>
      <c r="K452" s="76">
        <f t="shared" si="33"/>
        <v>120.49020950446238</v>
      </c>
      <c r="L452" s="105"/>
    </row>
    <row r="453" spans="1:12" ht="34.5" customHeight="1">
      <c r="A453" s="119"/>
      <c r="B453" s="108"/>
      <c r="C453" s="13">
        <v>4370</v>
      </c>
      <c r="D453" s="13" t="s">
        <v>171</v>
      </c>
      <c r="E453" s="62">
        <v>548.17</v>
      </c>
      <c r="F453" s="76">
        <v>82</v>
      </c>
      <c r="G453" s="62">
        <v>669</v>
      </c>
      <c r="H453" s="62">
        <v>669</v>
      </c>
      <c r="I453" s="62">
        <v>491.52</v>
      </c>
      <c r="J453" s="75">
        <f t="shared" si="34"/>
        <v>73.47085201793722</v>
      </c>
      <c r="K453" s="76">
        <f t="shared" si="33"/>
        <v>89.66561468157688</v>
      </c>
      <c r="L453" s="105"/>
    </row>
    <row r="454" spans="1:12" ht="20.25" customHeight="1">
      <c r="A454" s="119"/>
      <c r="B454" s="108"/>
      <c r="C454" s="13">
        <v>4400</v>
      </c>
      <c r="D454" s="13" t="s">
        <v>178</v>
      </c>
      <c r="E454" s="62">
        <v>52</v>
      </c>
      <c r="F454" s="76">
        <v>100</v>
      </c>
      <c r="G454" s="62">
        <v>52</v>
      </c>
      <c r="H454" s="62">
        <v>52</v>
      </c>
      <c r="I454" s="62">
        <v>52</v>
      </c>
      <c r="J454" s="75">
        <f t="shared" si="34"/>
        <v>100</v>
      </c>
      <c r="K454" s="76">
        <f t="shared" si="33"/>
        <v>100</v>
      </c>
      <c r="L454" s="105"/>
    </row>
    <row r="455" spans="1:12" ht="10.5" customHeight="1">
      <c r="A455" s="108"/>
      <c r="B455" s="107">
        <v>85195</v>
      </c>
      <c r="C455" s="35"/>
      <c r="D455" s="2" t="s">
        <v>134</v>
      </c>
      <c r="E455" s="60">
        <f>E456+E457+E458+E459+E460</f>
        <v>209.99999999999997</v>
      </c>
      <c r="F455" s="66">
        <v>100</v>
      </c>
      <c r="G455" s="60">
        <f>G456+G457+G458+G459+G460</f>
        <v>0</v>
      </c>
      <c r="H455" s="60">
        <f>H456+H457+H458+H459+H460</f>
        <v>360</v>
      </c>
      <c r="I455" s="60">
        <f>I456+I457+I458+I459+I460</f>
        <v>360</v>
      </c>
      <c r="J455" s="72">
        <f t="shared" si="34"/>
        <v>100</v>
      </c>
      <c r="K455" s="72">
        <f t="shared" si="33"/>
        <v>171.42857142857144</v>
      </c>
      <c r="L455" s="104"/>
    </row>
    <row r="456" spans="1:12" ht="23.25" customHeight="1">
      <c r="A456" s="108"/>
      <c r="B456" s="108"/>
      <c r="C456" s="14">
        <v>4010</v>
      </c>
      <c r="D456" s="13" t="s">
        <v>76</v>
      </c>
      <c r="E456" s="63">
        <v>179.39</v>
      </c>
      <c r="F456" s="46">
        <v>100</v>
      </c>
      <c r="G456" s="63"/>
      <c r="H456" s="63">
        <v>201.6</v>
      </c>
      <c r="I456" s="63">
        <v>201.6</v>
      </c>
      <c r="J456" s="76">
        <f t="shared" si="34"/>
        <v>100</v>
      </c>
      <c r="K456" s="76">
        <f t="shared" si="33"/>
        <v>112.38084620101456</v>
      </c>
      <c r="L456" s="105"/>
    </row>
    <row r="457" spans="1:12" ht="21.75" customHeight="1">
      <c r="A457" s="108"/>
      <c r="B457" s="108"/>
      <c r="C457" s="14">
        <v>4110</v>
      </c>
      <c r="D457" s="13" t="s">
        <v>111</v>
      </c>
      <c r="E457" s="63">
        <v>27.45</v>
      </c>
      <c r="F457" s="46">
        <v>100</v>
      </c>
      <c r="G457" s="63"/>
      <c r="H457" s="63">
        <v>34.39</v>
      </c>
      <c r="I457" s="63">
        <v>34.39</v>
      </c>
      <c r="J457" s="76">
        <f t="shared" si="34"/>
        <v>100</v>
      </c>
      <c r="K457" s="76">
        <f t="shared" si="33"/>
        <v>125.28233151183971</v>
      </c>
      <c r="L457" s="105"/>
    </row>
    <row r="458" spans="1:12" ht="22.5">
      <c r="A458" s="108"/>
      <c r="B458" s="108"/>
      <c r="C458" s="14">
        <v>4120</v>
      </c>
      <c r="D458" s="13" t="s">
        <v>77</v>
      </c>
      <c r="E458" s="63">
        <v>3.16</v>
      </c>
      <c r="F458" s="46">
        <v>100</v>
      </c>
      <c r="G458" s="63"/>
      <c r="H458" s="63">
        <v>3.36</v>
      </c>
      <c r="I458" s="63">
        <v>3.36</v>
      </c>
      <c r="J458" s="76">
        <f t="shared" si="34"/>
        <v>100</v>
      </c>
      <c r="K458" s="76">
        <f t="shared" si="33"/>
        <v>106.32911392405062</v>
      </c>
      <c r="L458" s="105"/>
    </row>
    <row r="459" spans="1:12" ht="22.5">
      <c r="A459" s="109"/>
      <c r="B459" s="109"/>
      <c r="C459" s="14">
        <v>4210</v>
      </c>
      <c r="D459" s="13" t="s">
        <v>14</v>
      </c>
      <c r="E459" s="63"/>
      <c r="F459" s="46"/>
      <c r="G459" s="63"/>
      <c r="H459" s="63">
        <v>2</v>
      </c>
      <c r="I459" s="63">
        <v>2</v>
      </c>
      <c r="J459" s="76">
        <f t="shared" si="34"/>
        <v>100</v>
      </c>
      <c r="K459" s="76"/>
      <c r="L459" s="105"/>
    </row>
    <row r="460" spans="1:12" ht="22.5">
      <c r="A460" s="110"/>
      <c r="B460" s="110"/>
      <c r="C460" s="14">
        <v>4300</v>
      </c>
      <c r="D460" s="13" t="s">
        <v>19</v>
      </c>
      <c r="E460" s="63"/>
      <c r="F460" s="46"/>
      <c r="G460" s="63"/>
      <c r="H460" s="63">
        <v>118.65</v>
      </c>
      <c r="I460" s="63">
        <v>118.65</v>
      </c>
      <c r="J460" s="76">
        <f t="shared" si="34"/>
        <v>100</v>
      </c>
      <c r="K460" s="76"/>
      <c r="L460" s="105"/>
    </row>
    <row r="461" spans="1:12" ht="19.5" customHeight="1">
      <c r="A461" s="114" t="s">
        <v>135</v>
      </c>
      <c r="B461" s="2"/>
      <c r="C461" s="2"/>
      <c r="D461" s="2" t="s">
        <v>136</v>
      </c>
      <c r="E461" s="69">
        <f>E464+E466+E490+E507+E509+E512+E516+E538+E551+E566+E514+E482+E462+E485</f>
        <v>4799660.35</v>
      </c>
      <c r="F461" s="72">
        <v>100</v>
      </c>
      <c r="G461" s="69">
        <f>G464+G466+G490+G507+G509+G512+G516+G538+G551+G566+G514+G482+G462+G485</f>
        <v>4893247</v>
      </c>
      <c r="H461" s="69">
        <f>H464+H466+H490+H507+H509+H512+H516+H538+H551+H566+H514+H482+H462+H485</f>
        <v>4994978.8</v>
      </c>
      <c r="I461" s="69">
        <f>I464+I466+I490+I507+I509+I512+I516+I538+I551+I566+I514+I482+I462+I485</f>
        <v>4843624.070000001</v>
      </c>
      <c r="J461" s="74">
        <f>(I461/H461)*100</f>
        <v>96.96986241463131</v>
      </c>
      <c r="K461" s="72">
        <f t="shared" si="33"/>
        <v>100.91597564815189</v>
      </c>
      <c r="L461" s="104">
        <f>I461/$I$709*100</f>
        <v>17.86556061155327</v>
      </c>
    </row>
    <row r="462" spans="1:12" ht="21">
      <c r="A462" s="119"/>
      <c r="B462" s="2">
        <v>85201</v>
      </c>
      <c r="C462" s="2"/>
      <c r="D462" s="2" t="s">
        <v>289</v>
      </c>
      <c r="E462" s="69">
        <f>E463</f>
        <v>0</v>
      </c>
      <c r="F462" s="72"/>
      <c r="G462" s="69">
        <f>G463</f>
        <v>0</v>
      </c>
      <c r="H462" s="69">
        <f>H463</f>
        <v>9354</v>
      </c>
      <c r="I462" s="69">
        <f>I463</f>
        <v>9353.22</v>
      </c>
      <c r="J462" s="74">
        <f>(I462/H462)*100</f>
        <v>99.99166132135984</v>
      </c>
      <c r="K462" s="72"/>
      <c r="L462" s="104">
        <f>I462/$I$709*100</f>
        <v>0.03449906855037827</v>
      </c>
    </row>
    <row r="463" spans="1:12" ht="101.25">
      <c r="A463" s="119"/>
      <c r="B463" s="13"/>
      <c r="C463" s="13">
        <v>2900</v>
      </c>
      <c r="D463" s="13" t="s">
        <v>288</v>
      </c>
      <c r="E463" s="15"/>
      <c r="F463" s="38"/>
      <c r="G463" s="15"/>
      <c r="H463" s="15">
        <v>9354</v>
      </c>
      <c r="I463" s="15">
        <v>9353.22</v>
      </c>
      <c r="J463" s="74">
        <f>(I463/H463)*100</f>
        <v>99.99166132135984</v>
      </c>
      <c r="K463" s="72"/>
      <c r="L463" s="105"/>
    </row>
    <row r="464" spans="1:12" ht="21">
      <c r="A464" s="119"/>
      <c r="B464" s="123">
        <v>85202</v>
      </c>
      <c r="C464" s="2"/>
      <c r="D464" s="2" t="s">
        <v>137</v>
      </c>
      <c r="E464" s="69">
        <f>E465</f>
        <v>405539.52</v>
      </c>
      <c r="F464" s="72">
        <v>100</v>
      </c>
      <c r="G464" s="69">
        <f>G465</f>
        <v>435200</v>
      </c>
      <c r="H464" s="69">
        <f>H465</f>
        <v>479745</v>
      </c>
      <c r="I464" s="69">
        <f>I465</f>
        <v>479744.38</v>
      </c>
      <c r="J464" s="72">
        <f aca="true" t="shared" si="35" ref="J464:J540">(I464/H464)*100</f>
        <v>99.99987076467707</v>
      </c>
      <c r="K464" s="72">
        <f t="shared" si="33"/>
        <v>118.29781225760685</v>
      </c>
      <c r="L464" s="104">
        <f>I464/$I$709*100</f>
        <v>1.7695226085004654</v>
      </c>
    </row>
    <row r="465" spans="1:12" ht="25.5" customHeight="1">
      <c r="A465" s="119"/>
      <c r="B465" s="123"/>
      <c r="C465" s="13">
        <v>4330</v>
      </c>
      <c r="D465" s="13" t="s">
        <v>138</v>
      </c>
      <c r="E465" s="62">
        <v>405539.52</v>
      </c>
      <c r="F465" s="76">
        <v>100</v>
      </c>
      <c r="G465" s="62">
        <v>435200</v>
      </c>
      <c r="H465" s="62">
        <v>479745</v>
      </c>
      <c r="I465" s="62">
        <v>479744.38</v>
      </c>
      <c r="J465" s="76">
        <f t="shared" si="35"/>
        <v>99.99987076467707</v>
      </c>
      <c r="K465" s="76">
        <f t="shared" si="33"/>
        <v>118.29781225760685</v>
      </c>
      <c r="L465" s="105">
        <f>I465/$I$709*100</f>
        <v>1.7695226085004654</v>
      </c>
    </row>
    <row r="466" spans="1:12" ht="11.25">
      <c r="A466" s="119"/>
      <c r="B466" s="111">
        <v>85203</v>
      </c>
      <c r="C466" s="2"/>
      <c r="D466" s="2" t="s">
        <v>139</v>
      </c>
      <c r="E466" s="69">
        <f>SUM(E467:E481)</f>
        <v>32735.58</v>
      </c>
      <c r="F466" s="72">
        <v>94</v>
      </c>
      <c r="G466" s="69">
        <f>SUM(G467:G481)</f>
        <v>40801</v>
      </c>
      <c r="H466" s="69">
        <f>SUM(H467:H481)</f>
        <v>40768</v>
      </c>
      <c r="I466" s="69">
        <f>+I467+I468+I469+I470+I471+I473+I474+I475+I476+I477+I478+I480+I481</f>
        <v>36406.100000000006</v>
      </c>
      <c r="J466" s="74">
        <f t="shared" si="35"/>
        <v>89.30067700156987</v>
      </c>
      <c r="K466" s="72">
        <f t="shared" si="33"/>
        <v>111.21263163811366</v>
      </c>
      <c r="L466" s="104"/>
    </row>
    <row r="467" spans="1:12" ht="26.25" customHeight="1">
      <c r="A467" s="119"/>
      <c r="B467" s="112"/>
      <c r="C467" s="13">
        <v>3020</v>
      </c>
      <c r="D467" s="13" t="s">
        <v>129</v>
      </c>
      <c r="E467" s="62">
        <v>82.38</v>
      </c>
      <c r="F467" s="76">
        <v>63</v>
      </c>
      <c r="G467" s="62">
        <v>139</v>
      </c>
      <c r="H467" s="62">
        <v>139</v>
      </c>
      <c r="I467" s="62">
        <v>99.59</v>
      </c>
      <c r="J467" s="75">
        <f t="shared" si="35"/>
        <v>71.6474820143885</v>
      </c>
      <c r="K467" s="76">
        <f t="shared" si="33"/>
        <v>120.8909929594562</v>
      </c>
      <c r="L467" s="105"/>
    </row>
    <row r="468" spans="1:12" ht="22.5">
      <c r="A468" s="119"/>
      <c r="B468" s="112"/>
      <c r="C468" s="13">
        <v>4010</v>
      </c>
      <c r="D468" s="13" t="s">
        <v>140</v>
      </c>
      <c r="E468" s="62">
        <v>17478.5</v>
      </c>
      <c r="F468" s="76">
        <v>99</v>
      </c>
      <c r="G468" s="62">
        <v>21090</v>
      </c>
      <c r="H468" s="62">
        <v>21090</v>
      </c>
      <c r="I468" s="62">
        <v>18678.15</v>
      </c>
      <c r="J468" s="75">
        <f t="shared" si="35"/>
        <v>88.56401137980086</v>
      </c>
      <c r="K468" s="76">
        <f t="shared" si="33"/>
        <v>106.86357524959236</v>
      </c>
      <c r="L468" s="105"/>
    </row>
    <row r="469" spans="1:12" ht="21.75" customHeight="1">
      <c r="A469" s="119"/>
      <c r="B469" s="112"/>
      <c r="C469" s="13">
        <v>4040</v>
      </c>
      <c r="D469" s="13" t="s">
        <v>130</v>
      </c>
      <c r="E469" s="62">
        <v>1204.98</v>
      </c>
      <c r="F469" s="76">
        <v>100</v>
      </c>
      <c r="G469" s="62">
        <v>1414</v>
      </c>
      <c r="H469" s="62">
        <v>1444</v>
      </c>
      <c r="I469" s="62">
        <v>1443.17</v>
      </c>
      <c r="J469" s="76">
        <f t="shared" si="35"/>
        <v>99.94252077562328</v>
      </c>
      <c r="K469" s="76">
        <f t="shared" si="33"/>
        <v>119.76713306444921</v>
      </c>
      <c r="L469" s="105"/>
    </row>
    <row r="470" spans="1:12" ht="11.25">
      <c r="A470" s="119"/>
      <c r="B470" s="112"/>
      <c r="C470" s="13">
        <v>4110</v>
      </c>
      <c r="D470" s="13" t="s">
        <v>141</v>
      </c>
      <c r="E470" s="62">
        <v>2856.69</v>
      </c>
      <c r="F470" s="76">
        <v>99</v>
      </c>
      <c r="G470" s="62">
        <v>3441</v>
      </c>
      <c r="H470" s="62">
        <v>3441</v>
      </c>
      <c r="I470" s="62">
        <v>3410.18</v>
      </c>
      <c r="J470" s="76">
        <f t="shared" si="35"/>
        <v>99.10433013658819</v>
      </c>
      <c r="K470" s="76">
        <f t="shared" si="33"/>
        <v>119.37522097252413</v>
      </c>
      <c r="L470" s="105"/>
    </row>
    <row r="471" spans="1:12" ht="15" customHeight="1">
      <c r="A471" s="119"/>
      <c r="B471" s="112"/>
      <c r="C471" s="13">
        <v>4120</v>
      </c>
      <c r="D471" s="13" t="s">
        <v>77</v>
      </c>
      <c r="E471" s="62">
        <v>457.79</v>
      </c>
      <c r="F471" s="76">
        <v>90</v>
      </c>
      <c r="G471" s="62">
        <v>551</v>
      </c>
      <c r="H471" s="62">
        <v>551</v>
      </c>
      <c r="I471" s="62">
        <v>492.97</v>
      </c>
      <c r="J471" s="75">
        <f t="shared" si="35"/>
        <v>89.46823956442832</v>
      </c>
      <c r="K471" s="76">
        <f t="shared" si="33"/>
        <v>107.68474628104589</v>
      </c>
      <c r="L471" s="105"/>
    </row>
    <row r="472" spans="1:12" ht="22.5">
      <c r="A472" s="119"/>
      <c r="B472" s="112"/>
      <c r="C472" s="13">
        <v>4170</v>
      </c>
      <c r="D472" s="13" t="s">
        <v>32</v>
      </c>
      <c r="E472" s="62"/>
      <c r="F472" s="76"/>
      <c r="G472" s="62">
        <v>140</v>
      </c>
      <c r="H472" s="62">
        <v>140</v>
      </c>
      <c r="I472" s="62"/>
      <c r="J472" s="76">
        <f t="shared" si="35"/>
        <v>0</v>
      </c>
      <c r="K472" s="76"/>
      <c r="L472" s="105"/>
    </row>
    <row r="473" spans="1:12" ht="11.25" customHeight="1">
      <c r="A473" s="119"/>
      <c r="B473" s="112"/>
      <c r="C473" s="13">
        <v>4210</v>
      </c>
      <c r="D473" s="13" t="s">
        <v>14</v>
      </c>
      <c r="E473" s="62">
        <v>354.83</v>
      </c>
      <c r="F473" s="76">
        <v>26</v>
      </c>
      <c r="G473" s="62">
        <v>1343</v>
      </c>
      <c r="H473" s="62">
        <v>1343</v>
      </c>
      <c r="I473" s="62">
        <v>678.1</v>
      </c>
      <c r="J473" s="75">
        <f t="shared" si="35"/>
        <v>50.491437081161585</v>
      </c>
      <c r="K473" s="76">
        <f aca="true" t="shared" si="36" ref="K473:K478">(I473/E473)*100</f>
        <v>191.10559986472398</v>
      </c>
      <c r="L473" s="105"/>
    </row>
    <row r="474" spans="1:12" ht="11.25">
      <c r="A474" s="119"/>
      <c r="B474" s="112"/>
      <c r="C474" s="13">
        <v>4260</v>
      </c>
      <c r="D474" s="13" t="s">
        <v>142</v>
      </c>
      <c r="E474" s="62">
        <v>5606.06</v>
      </c>
      <c r="F474" s="76">
        <v>94</v>
      </c>
      <c r="G474" s="62">
        <v>5743</v>
      </c>
      <c r="H474" s="62">
        <v>7180</v>
      </c>
      <c r="I474" s="62">
        <v>6920.85</v>
      </c>
      <c r="J474" s="76">
        <f t="shared" si="35"/>
        <v>96.39066852367688</v>
      </c>
      <c r="K474" s="76">
        <f t="shared" si="36"/>
        <v>123.4530133462717</v>
      </c>
      <c r="L474" s="105"/>
    </row>
    <row r="475" spans="1:12" ht="12.75" customHeight="1">
      <c r="A475" s="119"/>
      <c r="B475" s="112"/>
      <c r="C475" s="13">
        <v>4280</v>
      </c>
      <c r="D475" s="13" t="s">
        <v>80</v>
      </c>
      <c r="E475" s="62"/>
      <c r="F475" s="76"/>
      <c r="G475" s="62">
        <v>40</v>
      </c>
      <c r="H475" s="62">
        <v>40</v>
      </c>
      <c r="I475" s="62">
        <v>35</v>
      </c>
      <c r="J475" s="76">
        <f t="shared" si="35"/>
        <v>87.5</v>
      </c>
      <c r="K475" s="76"/>
      <c r="L475" s="105"/>
    </row>
    <row r="476" spans="1:12" ht="11.25">
      <c r="A476" s="119"/>
      <c r="B476" s="112"/>
      <c r="C476" s="13">
        <v>4300</v>
      </c>
      <c r="D476" s="13" t="s">
        <v>133</v>
      </c>
      <c r="E476" s="62">
        <v>445.26</v>
      </c>
      <c r="F476" s="76">
        <v>61</v>
      </c>
      <c r="G476" s="62">
        <v>2057</v>
      </c>
      <c r="H476" s="62">
        <v>1157</v>
      </c>
      <c r="I476" s="62">
        <v>555.59</v>
      </c>
      <c r="J476" s="75">
        <f t="shared" si="35"/>
        <v>48.01987899740709</v>
      </c>
      <c r="K476" s="76">
        <f t="shared" si="36"/>
        <v>124.77878093698065</v>
      </c>
      <c r="L476" s="105"/>
    </row>
    <row r="477" spans="1:12" ht="33" customHeight="1">
      <c r="A477" s="119"/>
      <c r="B477" s="112"/>
      <c r="C477" s="13">
        <v>4370</v>
      </c>
      <c r="D477" s="13" t="s">
        <v>171</v>
      </c>
      <c r="E477" s="62">
        <v>531.96</v>
      </c>
      <c r="F477" s="76">
        <v>97</v>
      </c>
      <c r="G477" s="62">
        <v>1148</v>
      </c>
      <c r="H477" s="62">
        <v>548</v>
      </c>
      <c r="I477" s="62">
        <v>499.57</v>
      </c>
      <c r="J477" s="76">
        <f t="shared" si="35"/>
        <v>91.16240875912409</v>
      </c>
      <c r="K477" s="76">
        <f t="shared" si="36"/>
        <v>93.91119633055116</v>
      </c>
      <c r="L477" s="105"/>
    </row>
    <row r="478" spans="1:12" ht="21" customHeight="1">
      <c r="A478" s="119"/>
      <c r="B478" s="112"/>
      <c r="C478" s="13">
        <v>4400</v>
      </c>
      <c r="D478" s="13" t="s">
        <v>178</v>
      </c>
      <c r="E478" s="62">
        <v>2393.13</v>
      </c>
      <c r="F478" s="76">
        <v>100</v>
      </c>
      <c r="G478" s="62">
        <v>2433</v>
      </c>
      <c r="H478" s="62">
        <v>2499</v>
      </c>
      <c r="I478" s="62">
        <v>2499</v>
      </c>
      <c r="J478" s="76">
        <f t="shared" si="35"/>
        <v>100</v>
      </c>
      <c r="K478" s="76">
        <f t="shared" si="36"/>
        <v>104.42391345225708</v>
      </c>
      <c r="L478" s="105"/>
    </row>
    <row r="479" spans="1:12" ht="13.5" customHeight="1">
      <c r="A479" s="119"/>
      <c r="B479" s="112"/>
      <c r="C479" s="13">
        <v>4410</v>
      </c>
      <c r="D479" s="13" t="s">
        <v>73</v>
      </c>
      <c r="E479" s="62"/>
      <c r="F479" s="76"/>
      <c r="G479" s="62">
        <v>17</v>
      </c>
      <c r="H479" s="62">
        <v>17</v>
      </c>
      <c r="I479" s="62"/>
      <c r="J479" s="76">
        <f t="shared" si="35"/>
        <v>0</v>
      </c>
      <c r="K479" s="76"/>
      <c r="L479" s="105"/>
    </row>
    <row r="480" spans="1:12" ht="11.25">
      <c r="A480" s="119"/>
      <c r="B480" s="112"/>
      <c r="C480" s="13">
        <v>4440</v>
      </c>
      <c r="D480" s="13" t="s">
        <v>143</v>
      </c>
      <c r="E480" s="62">
        <v>1094</v>
      </c>
      <c r="F480" s="76">
        <v>98</v>
      </c>
      <c r="G480" s="62">
        <v>1125</v>
      </c>
      <c r="H480" s="62">
        <v>1125</v>
      </c>
      <c r="I480" s="62">
        <v>1093.93</v>
      </c>
      <c r="J480" s="76">
        <f t="shared" si="35"/>
        <v>97.23822222222222</v>
      </c>
      <c r="K480" s="76">
        <f>(I480/E480)*100</f>
        <v>99.99360146252286</v>
      </c>
      <c r="L480" s="105"/>
    </row>
    <row r="481" spans="1:12" ht="33" customHeight="1">
      <c r="A481" s="119"/>
      <c r="B481" s="117"/>
      <c r="C481" s="13">
        <v>4700</v>
      </c>
      <c r="D481" s="13" t="s">
        <v>176</v>
      </c>
      <c r="E481" s="62">
        <v>230</v>
      </c>
      <c r="F481" s="76">
        <v>77</v>
      </c>
      <c r="G481" s="62">
        <v>120</v>
      </c>
      <c r="H481" s="62">
        <v>54</v>
      </c>
      <c r="I481" s="62"/>
      <c r="J481" s="75">
        <f t="shared" si="35"/>
        <v>0</v>
      </c>
      <c r="K481" s="76">
        <f>(I481/E481)*100</f>
        <v>0</v>
      </c>
      <c r="L481" s="105"/>
    </row>
    <row r="482" spans="1:12" ht="11.25">
      <c r="A482" s="119"/>
      <c r="B482" s="111">
        <v>85204</v>
      </c>
      <c r="C482" s="2"/>
      <c r="D482" s="2" t="s">
        <v>285</v>
      </c>
      <c r="E482" s="5">
        <f>E484+E483</f>
        <v>0</v>
      </c>
      <c r="F482" s="3"/>
      <c r="G482" s="5">
        <f>G484+G483</f>
        <v>10320</v>
      </c>
      <c r="H482" s="5">
        <f>H484+H483</f>
        <v>3050</v>
      </c>
      <c r="I482" s="5">
        <f>I484+I483</f>
        <v>2635.1</v>
      </c>
      <c r="J482" s="20">
        <f t="shared" si="35"/>
        <v>86.39672131147542</v>
      </c>
      <c r="K482" s="3"/>
      <c r="L482" s="104"/>
    </row>
    <row r="483" spans="1:12" ht="101.25">
      <c r="A483" s="119"/>
      <c r="B483" s="112"/>
      <c r="C483" s="13">
        <v>2900</v>
      </c>
      <c r="D483" s="13" t="s">
        <v>288</v>
      </c>
      <c r="E483" s="15"/>
      <c r="F483" s="38"/>
      <c r="G483" s="15"/>
      <c r="H483" s="15">
        <v>3050</v>
      </c>
      <c r="I483" s="15">
        <v>2635.1</v>
      </c>
      <c r="J483" s="22"/>
      <c r="K483" s="38"/>
      <c r="L483" s="105"/>
    </row>
    <row r="484" spans="1:12" ht="22.5">
      <c r="A484" s="119"/>
      <c r="B484" s="130"/>
      <c r="C484" s="13">
        <v>3110</v>
      </c>
      <c r="D484" s="13" t="s">
        <v>108</v>
      </c>
      <c r="E484" s="62"/>
      <c r="F484" s="76"/>
      <c r="G484" s="62">
        <v>10320</v>
      </c>
      <c r="H484" s="62"/>
      <c r="I484" s="62"/>
      <c r="J484" s="75"/>
      <c r="K484" s="76"/>
      <c r="L484" s="105"/>
    </row>
    <row r="485" spans="1:12" ht="11.25">
      <c r="A485" s="119"/>
      <c r="B485" s="111">
        <v>85206</v>
      </c>
      <c r="C485" s="13"/>
      <c r="D485" s="2" t="s">
        <v>287</v>
      </c>
      <c r="E485" s="5">
        <f>E486+E487+E488+E489</f>
        <v>0</v>
      </c>
      <c r="F485" s="3"/>
      <c r="G485" s="5">
        <f>G486+G487+G488+G489</f>
        <v>0</v>
      </c>
      <c r="H485" s="5">
        <f>H486+H487+H488+H489</f>
        <v>29361</v>
      </c>
      <c r="I485" s="5">
        <f>I486+I487+I488+I489</f>
        <v>24012.210000000003</v>
      </c>
      <c r="J485" s="20">
        <f t="shared" si="35"/>
        <v>81.78267088995608</v>
      </c>
      <c r="K485" s="3"/>
      <c r="L485" s="104"/>
    </row>
    <row r="486" spans="1:12" ht="11.25">
      <c r="A486" s="119"/>
      <c r="B486" s="112"/>
      <c r="C486" s="13">
        <v>4110</v>
      </c>
      <c r="D486" s="13" t="s">
        <v>141</v>
      </c>
      <c r="E486" s="15"/>
      <c r="F486" s="38"/>
      <c r="G486" s="15"/>
      <c r="H486" s="15">
        <v>4219.29</v>
      </c>
      <c r="I486" s="15">
        <v>3459.17</v>
      </c>
      <c r="J486" s="75">
        <f t="shared" si="35"/>
        <v>81.98464670596238</v>
      </c>
      <c r="K486" s="38"/>
      <c r="L486" s="105"/>
    </row>
    <row r="487" spans="1:12" ht="22.5">
      <c r="A487" s="119"/>
      <c r="B487" s="112"/>
      <c r="C487" s="13">
        <v>4120</v>
      </c>
      <c r="D487" s="13" t="s">
        <v>77</v>
      </c>
      <c r="E487" s="15"/>
      <c r="F487" s="38"/>
      <c r="G487" s="15"/>
      <c r="H487" s="15">
        <v>600.18</v>
      </c>
      <c r="I487" s="15">
        <v>422.89</v>
      </c>
      <c r="J487" s="75">
        <f t="shared" si="35"/>
        <v>70.46052850811424</v>
      </c>
      <c r="K487" s="38"/>
      <c r="L487" s="105"/>
    </row>
    <row r="488" spans="1:12" ht="22.5">
      <c r="A488" s="119"/>
      <c r="B488" s="112"/>
      <c r="C488" s="13">
        <v>4170</v>
      </c>
      <c r="D488" s="13" t="s">
        <v>32</v>
      </c>
      <c r="E488" s="15"/>
      <c r="F488" s="38"/>
      <c r="G488" s="15"/>
      <c r="H488" s="15">
        <v>24495.53</v>
      </c>
      <c r="I488" s="15">
        <v>20088</v>
      </c>
      <c r="J488" s="75">
        <f t="shared" si="35"/>
        <v>82.00679879145298</v>
      </c>
      <c r="K488" s="38"/>
      <c r="L488" s="105"/>
    </row>
    <row r="489" spans="1:12" ht="11.25">
      <c r="A489" s="119"/>
      <c r="B489" s="113"/>
      <c r="C489" s="13">
        <v>4300</v>
      </c>
      <c r="D489" s="13" t="s">
        <v>133</v>
      </c>
      <c r="E489" s="15"/>
      <c r="F489" s="38"/>
      <c r="G489" s="15"/>
      <c r="H489" s="15">
        <v>46</v>
      </c>
      <c r="I489" s="15">
        <v>42.15</v>
      </c>
      <c r="J489" s="75">
        <f t="shared" si="35"/>
        <v>91.63043478260869</v>
      </c>
      <c r="K489" s="38"/>
      <c r="L489" s="105"/>
    </row>
    <row r="490" spans="1:12" ht="45" customHeight="1">
      <c r="A490" s="108"/>
      <c r="B490" s="123">
        <v>85212</v>
      </c>
      <c r="C490" s="2"/>
      <c r="D490" s="2" t="s">
        <v>144</v>
      </c>
      <c r="E490" s="69">
        <f>SUM(E491:E506)</f>
        <v>3022290.6499999994</v>
      </c>
      <c r="F490" s="72">
        <v>100</v>
      </c>
      <c r="G490" s="69">
        <f>SUM(G491:G506)</f>
        <v>2989630</v>
      </c>
      <c r="H490" s="69">
        <f>SUM(H491:H506)</f>
        <v>2984998</v>
      </c>
      <c r="I490" s="69">
        <f>SUM(I491:I506)</f>
        <v>2897420.090000001</v>
      </c>
      <c r="J490" s="74">
        <f t="shared" si="35"/>
        <v>97.0660647008809</v>
      </c>
      <c r="K490" s="72">
        <f aca="true" t="shared" si="37" ref="K490:K496">(I490/E490)*100</f>
        <v>95.86834707641376</v>
      </c>
      <c r="L490" s="104">
        <f>I490/$I$709*100</f>
        <v>10.687046204852791</v>
      </c>
    </row>
    <row r="491" spans="1:12" ht="27" customHeight="1">
      <c r="A491" s="108"/>
      <c r="B491" s="123"/>
      <c r="C491" s="13">
        <v>3020</v>
      </c>
      <c r="D491" s="13" t="s">
        <v>129</v>
      </c>
      <c r="E491" s="62">
        <v>575.24</v>
      </c>
      <c r="F491" s="76">
        <v>95</v>
      </c>
      <c r="G491" s="62">
        <v>470</v>
      </c>
      <c r="H491" s="62">
        <v>761</v>
      </c>
      <c r="I491" s="62">
        <v>760.47</v>
      </c>
      <c r="J491" s="76">
        <f t="shared" si="35"/>
        <v>99.93035479632063</v>
      </c>
      <c r="K491" s="76">
        <f t="shared" si="37"/>
        <v>132.2004728461164</v>
      </c>
      <c r="L491" s="105"/>
    </row>
    <row r="492" spans="1:12" ht="14.25" customHeight="1">
      <c r="A492" s="108"/>
      <c r="B492" s="123"/>
      <c r="C492" s="13">
        <v>3110</v>
      </c>
      <c r="D492" s="13" t="s">
        <v>108</v>
      </c>
      <c r="E492" s="62">
        <v>2911068.04</v>
      </c>
      <c r="F492" s="76">
        <v>100</v>
      </c>
      <c r="G492" s="62">
        <v>2870230</v>
      </c>
      <c r="H492" s="62">
        <v>2864680</v>
      </c>
      <c r="I492" s="62">
        <v>2783898.31</v>
      </c>
      <c r="J492" s="75">
        <f t="shared" si="35"/>
        <v>97.18007979948895</v>
      </c>
      <c r="K492" s="76">
        <f t="shared" si="37"/>
        <v>95.6315095266547</v>
      </c>
      <c r="L492" s="105">
        <f>I492/$I$709*100</f>
        <v>10.26832455923973</v>
      </c>
    </row>
    <row r="493" spans="1:12" ht="11.25" customHeight="1">
      <c r="A493" s="108"/>
      <c r="B493" s="123"/>
      <c r="C493" s="13">
        <v>4010</v>
      </c>
      <c r="D493" s="13" t="s">
        <v>140</v>
      </c>
      <c r="E493" s="62">
        <v>60511.59</v>
      </c>
      <c r="F493" s="76">
        <v>98</v>
      </c>
      <c r="G493" s="62">
        <v>65397</v>
      </c>
      <c r="H493" s="62">
        <v>64060</v>
      </c>
      <c r="I493" s="62">
        <v>62259.28</v>
      </c>
      <c r="J493" s="76">
        <f t="shared" si="35"/>
        <v>97.18901030284108</v>
      </c>
      <c r="K493" s="76">
        <f t="shared" si="37"/>
        <v>102.88819051028075</v>
      </c>
      <c r="L493" s="105"/>
    </row>
    <row r="494" spans="1:12" ht="11.25" customHeight="1">
      <c r="A494" s="108"/>
      <c r="B494" s="123"/>
      <c r="C494" s="13">
        <v>4040</v>
      </c>
      <c r="D494" s="13" t="s">
        <v>130</v>
      </c>
      <c r="E494" s="62">
        <v>4440.67</v>
      </c>
      <c r="F494" s="76">
        <v>100</v>
      </c>
      <c r="G494" s="62">
        <v>4930</v>
      </c>
      <c r="H494" s="62">
        <v>4917</v>
      </c>
      <c r="I494" s="62">
        <v>4916.75</v>
      </c>
      <c r="J494" s="76">
        <f t="shared" si="35"/>
        <v>99.99491559894244</v>
      </c>
      <c r="K494" s="76">
        <f t="shared" si="37"/>
        <v>110.72090472834056</v>
      </c>
      <c r="L494" s="105"/>
    </row>
    <row r="495" spans="1:12" ht="11.25" customHeight="1">
      <c r="A495" s="108"/>
      <c r="B495" s="123"/>
      <c r="C495" s="13">
        <v>4110</v>
      </c>
      <c r="D495" s="13" t="s">
        <v>141</v>
      </c>
      <c r="E495" s="62">
        <v>9776.62</v>
      </c>
      <c r="F495" s="76">
        <v>95</v>
      </c>
      <c r="G495" s="62">
        <v>10753</v>
      </c>
      <c r="H495" s="62">
        <v>11689</v>
      </c>
      <c r="I495" s="62">
        <v>11103.58</v>
      </c>
      <c r="J495" s="75">
        <f t="shared" si="35"/>
        <v>94.99170159979468</v>
      </c>
      <c r="K495" s="76">
        <f t="shared" si="37"/>
        <v>113.57278895978365</v>
      </c>
      <c r="L495" s="105"/>
    </row>
    <row r="496" spans="1:12" ht="11.25" customHeight="1">
      <c r="A496" s="108"/>
      <c r="B496" s="123"/>
      <c r="C496" s="13">
        <v>4120</v>
      </c>
      <c r="D496" s="13" t="s">
        <v>77</v>
      </c>
      <c r="E496" s="62">
        <v>1043.12</v>
      </c>
      <c r="F496" s="76">
        <v>78</v>
      </c>
      <c r="G496" s="62">
        <v>1723</v>
      </c>
      <c r="H496" s="62">
        <v>1314</v>
      </c>
      <c r="I496" s="62">
        <v>1101.99</v>
      </c>
      <c r="J496" s="75">
        <f t="shared" si="35"/>
        <v>83.86529680365297</v>
      </c>
      <c r="K496" s="76">
        <f t="shared" si="37"/>
        <v>105.64364598512157</v>
      </c>
      <c r="L496" s="105"/>
    </row>
    <row r="497" spans="1:12" ht="11.25" customHeight="1">
      <c r="A497" s="108"/>
      <c r="B497" s="123"/>
      <c r="C497" s="13">
        <v>4210</v>
      </c>
      <c r="D497" s="13" t="s">
        <v>14</v>
      </c>
      <c r="E497" s="62">
        <v>5987.36</v>
      </c>
      <c r="F497" s="76">
        <v>100</v>
      </c>
      <c r="G497" s="62">
        <v>7915</v>
      </c>
      <c r="H497" s="62">
        <v>2340</v>
      </c>
      <c r="I497" s="62">
        <v>2032.02</v>
      </c>
      <c r="J497" s="75">
        <f t="shared" si="35"/>
        <v>86.83846153846154</v>
      </c>
      <c r="K497" s="76">
        <f aca="true" t="shared" si="38" ref="K497:K508">(I497/E497)*100</f>
        <v>33.938497100558514</v>
      </c>
      <c r="L497" s="105"/>
    </row>
    <row r="498" spans="1:12" ht="11.25" customHeight="1">
      <c r="A498" s="108"/>
      <c r="B498" s="123"/>
      <c r="C498" s="13">
        <v>4260</v>
      </c>
      <c r="D498" s="13" t="s">
        <v>15</v>
      </c>
      <c r="E498" s="62">
        <v>2974.01</v>
      </c>
      <c r="F498" s="76">
        <v>86</v>
      </c>
      <c r="G498" s="62">
        <v>3552</v>
      </c>
      <c r="H498" s="62">
        <v>5871</v>
      </c>
      <c r="I498" s="62">
        <v>4141.16</v>
      </c>
      <c r="J498" s="75">
        <f t="shared" si="35"/>
        <v>70.5358541986033</v>
      </c>
      <c r="K498" s="76">
        <f t="shared" si="38"/>
        <v>139.2449924512695</v>
      </c>
      <c r="L498" s="105"/>
    </row>
    <row r="499" spans="1:12" ht="11.25" customHeight="1">
      <c r="A499" s="108"/>
      <c r="B499" s="123"/>
      <c r="C499" s="13">
        <v>4270</v>
      </c>
      <c r="D499" s="13" t="s">
        <v>17</v>
      </c>
      <c r="E499" s="62">
        <v>233</v>
      </c>
      <c r="F499" s="76">
        <v>100</v>
      </c>
      <c r="G499" s="62">
        <v>841</v>
      </c>
      <c r="H499" s="62">
        <v>586</v>
      </c>
      <c r="I499" s="62">
        <v>155.97</v>
      </c>
      <c r="J499" s="76">
        <f t="shared" si="35"/>
        <v>26.616040955631398</v>
      </c>
      <c r="K499" s="76">
        <f t="shared" si="38"/>
        <v>66.93991416309014</v>
      </c>
      <c r="L499" s="105"/>
    </row>
    <row r="500" spans="1:12" ht="14.25" customHeight="1">
      <c r="A500" s="108"/>
      <c r="B500" s="123"/>
      <c r="C500" s="13">
        <v>4280</v>
      </c>
      <c r="D500" s="13" t="s">
        <v>80</v>
      </c>
      <c r="E500" s="62">
        <v>60</v>
      </c>
      <c r="F500" s="76">
        <v>100</v>
      </c>
      <c r="G500" s="62">
        <v>20</v>
      </c>
      <c r="H500" s="62">
        <v>88</v>
      </c>
      <c r="I500" s="62">
        <v>87.5</v>
      </c>
      <c r="J500" s="76">
        <f t="shared" si="35"/>
        <v>99.43181818181817</v>
      </c>
      <c r="K500" s="76">
        <f t="shared" si="38"/>
        <v>145.83333333333331</v>
      </c>
      <c r="L500" s="105"/>
    </row>
    <row r="501" spans="1:12" ht="11.25" customHeight="1">
      <c r="A501" s="108"/>
      <c r="B501" s="123"/>
      <c r="C501" s="13">
        <v>4300</v>
      </c>
      <c r="D501" s="13" t="s">
        <v>133</v>
      </c>
      <c r="E501" s="62">
        <v>18916.15</v>
      </c>
      <c r="F501" s="76">
        <v>93</v>
      </c>
      <c r="G501" s="62">
        <v>15510</v>
      </c>
      <c r="H501" s="62">
        <v>20252</v>
      </c>
      <c r="I501" s="62">
        <v>19539.21</v>
      </c>
      <c r="J501" s="75">
        <f t="shared" si="35"/>
        <v>96.48039699782737</v>
      </c>
      <c r="K501" s="76">
        <f t="shared" si="38"/>
        <v>103.29379921389923</v>
      </c>
      <c r="L501" s="105"/>
    </row>
    <row r="502" spans="1:12" ht="33" customHeight="1">
      <c r="A502" s="108"/>
      <c r="B502" s="123"/>
      <c r="C502" s="13">
        <v>4370</v>
      </c>
      <c r="D502" s="13" t="s">
        <v>171</v>
      </c>
      <c r="E502" s="62">
        <v>960.77</v>
      </c>
      <c r="F502" s="76">
        <v>96</v>
      </c>
      <c r="G502" s="62">
        <v>1750</v>
      </c>
      <c r="H502" s="62">
        <v>1750</v>
      </c>
      <c r="I502" s="62">
        <v>966.25</v>
      </c>
      <c r="J502" s="75">
        <f t="shared" si="35"/>
        <v>55.214285714285715</v>
      </c>
      <c r="K502" s="76">
        <f t="shared" si="38"/>
        <v>100.57037584437482</v>
      </c>
      <c r="L502" s="105"/>
    </row>
    <row r="503" spans="1:12" ht="21.75" customHeight="1">
      <c r="A503" s="108"/>
      <c r="B503" s="123"/>
      <c r="C503" s="13">
        <v>4400</v>
      </c>
      <c r="D503" s="13" t="s">
        <v>178</v>
      </c>
      <c r="E503" s="62">
        <v>1676.28</v>
      </c>
      <c r="F503" s="76">
        <v>98</v>
      </c>
      <c r="G503" s="62">
        <v>1716</v>
      </c>
      <c r="H503" s="62">
        <v>1751</v>
      </c>
      <c r="I503" s="62">
        <v>1750.58</v>
      </c>
      <c r="J503" s="76">
        <f t="shared" si="35"/>
        <v>99.97601370645344</v>
      </c>
      <c r="K503" s="76">
        <f t="shared" si="38"/>
        <v>104.43243372228983</v>
      </c>
      <c r="L503" s="105"/>
    </row>
    <row r="504" spans="1:12" ht="11.25" customHeight="1">
      <c r="A504" s="108"/>
      <c r="B504" s="123"/>
      <c r="C504" s="13">
        <v>4410</v>
      </c>
      <c r="D504" s="13" t="s">
        <v>73</v>
      </c>
      <c r="E504" s="62">
        <v>89.8</v>
      </c>
      <c r="F504" s="76">
        <v>100</v>
      </c>
      <c r="G504" s="62">
        <v>208</v>
      </c>
      <c r="H504" s="62">
        <v>208</v>
      </c>
      <c r="I504" s="62">
        <v>153</v>
      </c>
      <c r="J504" s="75">
        <f t="shared" si="35"/>
        <v>73.5576923076923</v>
      </c>
      <c r="K504" s="76">
        <f t="shared" si="38"/>
        <v>170.37861915367486</v>
      </c>
      <c r="L504" s="105"/>
    </row>
    <row r="505" spans="1:12" ht="11.25" customHeight="1">
      <c r="A505" s="108"/>
      <c r="B505" s="123"/>
      <c r="C505" s="13">
        <v>4440</v>
      </c>
      <c r="D505" s="13" t="s">
        <v>143</v>
      </c>
      <c r="E505" s="62">
        <v>2735</v>
      </c>
      <c r="F505" s="76">
        <v>100</v>
      </c>
      <c r="G505" s="62">
        <v>2812</v>
      </c>
      <c r="H505" s="62">
        <v>2812</v>
      </c>
      <c r="I505" s="62">
        <v>2734.82</v>
      </c>
      <c r="J505" s="76">
        <f t="shared" si="35"/>
        <v>97.25533428165008</v>
      </c>
      <c r="K505" s="76">
        <f t="shared" si="38"/>
        <v>99.99341864716637</v>
      </c>
      <c r="L505" s="105"/>
    </row>
    <row r="506" spans="1:12" ht="11.25" customHeight="1">
      <c r="A506" s="108"/>
      <c r="B506" s="123"/>
      <c r="C506" s="13">
        <v>4700</v>
      </c>
      <c r="D506" s="13" t="s">
        <v>176</v>
      </c>
      <c r="E506" s="62">
        <v>1243</v>
      </c>
      <c r="F506" s="76">
        <v>100</v>
      </c>
      <c r="G506" s="62">
        <v>1803</v>
      </c>
      <c r="H506" s="62">
        <v>1919</v>
      </c>
      <c r="I506" s="62">
        <v>1819.2</v>
      </c>
      <c r="J506" s="76">
        <f t="shared" si="35"/>
        <v>94.79937467430953</v>
      </c>
      <c r="K506" s="76">
        <f t="shared" si="38"/>
        <v>146.35559131134352</v>
      </c>
      <c r="L506" s="105"/>
    </row>
    <row r="507" spans="1:12" ht="23.25" customHeight="1">
      <c r="A507" s="108"/>
      <c r="B507" s="123">
        <v>85213</v>
      </c>
      <c r="C507" s="2"/>
      <c r="D507" s="2" t="s">
        <v>145</v>
      </c>
      <c r="E507" s="60">
        <f>E508</f>
        <v>28467.37</v>
      </c>
      <c r="F507" s="72">
        <v>99</v>
      </c>
      <c r="G507" s="69">
        <f>+G508</f>
        <v>28638</v>
      </c>
      <c r="H507" s="69">
        <f>+H508</f>
        <v>32253</v>
      </c>
      <c r="I507" s="69">
        <f>+I508</f>
        <v>31819.85</v>
      </c>
      <c r="J507" s="74">
        <f t="shared" si="35"/>
        <v>98.65702415279199</v>
      </c>
      <c r="K507" s="72">
        <f t="shared" si="38"/>
        <v>111.77657085990029</v>
      </c>
      <c r="L507" s="104"/>
    </row>
    <row r="508" spans="1:12" ht="22.5" customHeight="1">
      <c r="A508" s="108"/>
      <c r="B508" s="123"/>
      <c r="C508" s="13">
        <v>4130</v>
      </c>
      <c r="D508" s="13" t="s">
        <v>146</v>
      </c>
      <c r="E508" s="62">
        <v>28467.37</v>
      </c>
      <c r="F508" s="76">
        <v>99</v>
      </c>
      <c r="G508" s="62">
        <v>28638</v>
      </c>
      <c r="H508" s="62">
        <v>32253</v>
      </c>
      <c r="I508" s="62">
        <v>31819.85</v>
      </c>
      <c r="J508" s="75">
        <f t="shared" si="35"/>
        <v>98.65702415279199</v>
      </c>
      <c r="K508" s="38">
        <f t="shared" si="38"/>
        <v>111.77657085990029</v>
      </c>
      <c r="L508" s="105"/>
    </row>
    <row r="509" spans="1:12" ht="21.75" customHeight="1">
      <c r="A509" s="108"/>
      <c r="B509" s="111">
        <v>85214</v>
      </c>
      <c r="C509" s="13"/>
      <c r="D509" s="2" t="s">
        <v>147</v>
      </c>
      <c r="E509" s="69">
        <f>E510+E511</f>
        <v>91634.09</v>
      </c>
      <c r="F509" s="72">
        <v>96</v>
      </c>
      <c r="G509" s="69">
        <f>G510+G511</f>
        <v>75500</v>
      </c>
      <c r="H509" s="69">
        <f>H510+H511</f>
        <v>81764.8</v>
      </c>
      <c r="I509" s="69">
        <f>I510+I511</f>
        <v>73579.03</v>
      </c>
      <c r="J509" s="74">
        <f>(I509/H509)*100</f>
        <v>89.9886381425748</v>
      </c>
      <c r="K509" s="72">
        <f>(I509/E509)*100</f>
        <v>80.29656866783967</v>
      </c>
      <c r="L509" s="104"/>
    </row>
    <row r="510" spans="1:12" ht="10.5" customHeight="1">
      <c r="A510" s="108"/>
      <c r="B510" s="112"/>
      <c r="C510" s="13">
        <v>3110</v>
      </c>
      <c r="D510" s="13" t="s">
        <v>148</v>
      </c>
      <c r="E510" s="62">
        <v>86834.09</v>
      </c>
      <c r="F510" s="76">
        <v>96</v>
      </c>
      <c r="G510" s="62">
        <v>75500</v>
      </c>
      <c r="H510" s="62">
        <v>81764.8</v>
      </c>
      <c r="I510" s="62">
        <v>73579.03</v>
      </c>
      <c r="J510" s="75">
        <f t="shared" si="35"/>
        <v>89.9886381425748</v>
      </c>
      <c r="K510" s="76">
        <f aca="true" t="shared" si="39" ref="K510:K530">(I510/E510)*100</f>
        <v>84.73518867992973</v>
      </c>
      <c r="L510" s="105"/>
    </row>
    <row r="511" spans="1:12" ht="10.5" customHeight="1">
      <c r="A511" s="108"/>
      <c r="B511" s="130"/>
      <c r="C511" s="13">
        <v>3119</v>
      </c>
      <c r="D511" s="13" t="s">
        <v>148</v>
      </c>
      <c r="E511" s="62">
        <v>4800</v>
      </c>
      <c r="F511" s="76">
        <v>100</v>
      </c>
      <c r="G511" s="62"/>
      <c r="H511" s="62"/>
      <c r="I511" s="62"/>
      <c r="J511" s="75"/>
      <c r="K511" s="76"/>
      <c r="L511" s="105"/>
    </row>
    <row r="512" spans="1:12" ht="12.75" customHeight="1">
      <c r="A512" s="108"/>
      <c r="B512" s="123">
        <v>85215</v>
      </c>
      <c r="C512" s="2"/>
      <c r="D512" s="2" t="s">
        <v>149</v>
      </c>
      <c r="E512" s="69">
        <f>E513</f>
        <v>99234.22</v>
      </c>
      <c r="F512" s="72">
        <v>100</v>
      </c>
      <c r="G512" s="69">
        <f>G513</f>
        <v>115000</v>
      </c>
      <c r="H512" s="69">
        <f>H513</f>
        <v>105500</v>
      </c>
      <c r="I512" s="69">
        <f>I513</f>
        <v>104722.74</v>
      </c>
      <c r="J512" s="74">
        <f t="shared" si="35"/>
        <v>99.26326066350711</v>
      </c>
      <c r="K512" s="72">
        <f t="shared" si="39"/>
        <v>105.53087432944</v>
      </c>
      <c r="L512" s="104"/>
    </row>
    <row r="513" spans="1:12" ht="12" customHeight="1">
      <c r="A513" s="108"/>
      <c r="B513" s="123"/>
      <c r="C513" s="13">
        <v>3110</v>
      </c>
      <c r="D513" s="13" t="s">
        <v>108</v>
      </c>
      <c r="E513" s="62">
        <v>99234.22</v>
      </c>
      <c r="F513" s="76">
        <v>100</v>
      </c>
      <c r="G513" s="62">
        <v>115000</v>
      </c>
      <c r="H513" s="62">
        <v>105500</v>
      </c>
      <c r="I513" s="62">
        <v>104722.74</v>
      </c>
      <c r="J513" s="75">
        <f t="shared" si="35"/>
        <v>99.26326066350711</v>
      </c>
      <c r="K513" s="76">
        <f t="shared" si="39"/>
        <v>105.53087432944</v>
      </c>
      <c r="L513" s="105"/>
    </row>
    <row r="514" spans="1:12" s="24" customFormat="1" ht="12" customHeight="1">
      <c r="A514" s="108"/>
      <c r="B514" s="78">
        <v>85216</v>
      </c>
      <c r="C514" s="2"/>
      <c r="D514" s="2" t="s">
        <v>235</v>
      </c>
      <c r="E514" s="5">
        <f>E515</f>
        <v>213468.06</v>
      </c>
      <c r="F514" s="3">
        <v>100</v>
      </c>
      <c r="G514" s="5">
        <f>G515</f>
        <v>215896</v>
      </c>
      <c r="H514" s="5">
        <f>H515</f>
        <v>234282</v>
      </c>
      <c r="I514" s="5">
        <f>I515</f>
        <v>232953.11</v>
      </c>
      <c r="J514" s="74">
        <f t="shared" si="35"/>
        <v>99.43278186117584</v>
      </c>
      <c r="K514" s="3">
        <f t="shared" si="39"/>
        <v>109.12785266329772</v>
      </c>
      <c r="L514" s="104">
        <f>I514/$I$709*100</f>
        <v>0.8592404873309737</v>
      </c>
    </row>
    <row r="515" spans="1:12" ht="12" customHeight="1">
      <c r="A515" s="108"/>
      <c r="B515" s="78"/>
      <c r="C515" s="13">
        <v>3110</v>
      </c>
      <c r="D515" s="13" t="s">
        <v>108</v>
      </c>
      <c r="E515" s="62">
        <v>213468.06</v>
      </c>
      <c r="F515" s="76">
        <v>100</v>
      </c>
      <c r="G515" s="62">
        <v>215896</v>
      </c>
      <c r="H515" s="62">
        <v>234282</v>
      </c>
      <c r="I515" s="62">
        <v>232953.11</v>
      </c>
      <c r="J515" s="22">
        <f t="shared" si="35"/>
        <v>99.43278186117584</v>
      </c>
      <c r="K515" s="76">
        <f t="shared" si="39"/>
        <v>109.12785266329772</v>
      </c>
      <c r="L515" s="105">
        <f>I515/$I$709*100</f>
        <v>0.8592404873309737</v>
      </c>
    </row>
    <row r="516" spans="1:12" ht="21">
      <c r="A516" s="108"/>
      <c r="B516" s="111">
        <v>85219</v>
      </c>
      <c r="C516" s="2"/>
      <c r="D516" s="2" t="s">
        <v>150</v>
      </c>
      <c r="E516" s="69">
        <f>SUM(E517:E537)</f>
        <v>494194.55000000005</v>
      </c>
      <c r="F516" s="72">
        <v>99</v>
      </c>
      <c r="G516" s="69">
        <f>SUM(G517:G537)</f>
        <v>535016</v>
      </c>
      <c r="H516" s="69">
        <f>SUM(H517:H537)</f>
        <v>530981</v>
      </c>
      <c r="I516" s="69">
        <f>SUM(I517:I537)</f>
        <v>504582.14</v>
      </c>
      <c r="J516" s="74">
        <f t="shared" si="35"/>
        <v>95.0282853812095</v>
      </c>
      <c r="K516" s="72">
        <f t="shared" si="39"/>
        <v>102.1019232203188</v>
      </c>
      <c r="L516" s="104">
        <f>I516/$I$709*100</f>
        <v>1.8611359336310456</v>
      </c>
    </row>
    <row r="517" spans="1:12" ht="26.25" customHeight="1">
      <c r="A517" s="108"/>
      <c r="B517" s="112"/>
      <c r="C517" s="13">
        <v>3020</v>
      </c>
      <c r="D517" s="13" t="s">
        <v>129</v>
      </c>
      <c r="E517" s="62">
        <v>3063</v>
      </c>
      <c r="F517" s="76">
        <v>100</v>
      </c>
      <c r="G517" s="62">
        <v>4150</v>
      </c>
      <c r="H517" s="62">
        <v>5309</v>
      </c>
      <c r="I517" s="62">
        <v>5214.55</v>
      </c>
      <c r="J517" s="76">
        <f t="shared" si="35"/>
        <v>98.22094556413637</v>
      </c>
      <c r="K517" s="76">
        <f t="shared" si="39"/>
        <v>170.24322559582112</v>
      </c>
      <c r="L517" s="105"/>
    </row>
    <row r="518" spans="1:12" ht="22.5">
      <c r="A518" s="108"/>
      <c r="B518" s="112"/>
      <c r="C518" s="13">
        <v>4010</v>
      </c>
      <c r="D518" s="13" t="s">
        <v>140</v>
      </c>
      <c r="E518" s="62">
        <v>314071.06</v>
      </c>
      <c r="F518" s="76">
        <v>100</v>
      </c>
      <c r="G518" s="62">
        <v>335726</v>
      </c>
      <c r="H518" s="62">
        <v>335273</v>
      </c>
      <c r="I518" s="62">
        <v>318064.07</v>
      </c>
      <c r="J518" s="75">
        <f t="shared" si="35"/>
        <v>94.86718882820865</v>
      </c>
      <c r="K518" s="76">
        <f t="shared" si="39"/>
        <v>101.27137151700639</v>
      </c>
      <c r="L518" s="105">
        <f>I518/$I$709*100</f>
        <v>1.173169684273685</v>
      </c>
    </row>
    <row r="519" spans="1:12" ht="23.25" customHeight="1">
      <c r="A519" s="108"/>
      <c r="B519" s="112"/>
      <c r="C519" s="13">
        <v>4040</v>
      </c>
      <c r="D519" s="13" t="s">
        <v>130</v>
      </c>
      <c r="E519" s="62">
        <v>24323.06</v>
      </c>
      <c r="F519" s="76">
        <v>93</v>
      </c>
      <c r="G519" s="62">
        <v>24875</v>
      </c>
      <c r="H519" s="62">
        <v>24739</v>
      </c>
      <c r="I519" s="62">
        <v>24738.79</v>
      </c>
      <c r="J519" s="76">
        <f t="shared" si="35"/>
        <v>99.99915113787947</v>
      </c>
      <c r="K519" s="76">
        <f t="shared" si="39"/>
        <v>101.70920106269523</v>
      </c>
      <c r="L519" s="105"/>
    </row>
    <row r="520" spans="1:12" ht="11.25">
      <c r="A520" s="108"/>
      <c r="B520" s="112"/>
      <c r="C520" s="13">
        <v>4110</v>
      </c>
      <c r="D520" s="13" t="s">
        <v>141</v>
      </c>
      <c r="E520" s="62">
        <v>50813.01</v>
      </c>
      <c r="F520" s="76">
        <v>100</v>
      </c>
      <c r="G520" s="62">
        <v>55136</v>
      </c>
      <c r="H520" s="62">
        <v>57200</v>
      </c>
      <c r="I520" s="62">
        <v>57084</v>
      </c>
      <c r="J520" s="76">
        <f>(I520/H520)*100</f>
        <v>99.7972027972028</v>
      </c>
      <c r="K520" s="76">
        <f t="shared" si="39"/>
        <v>112.34130786583987</v>
      </c>
      <c r="L520" s="105"/>
    </row>
    <row r="521" spans="1:12" ht="15" customHeight="1">
      <c r="A521" s="108"/>
      <c r="B521" s="112"/>
      <c r="C521" s="13">
        <v>4120</v>
      </c>
      <c r="D521" s="13" t="s">
        <v>77</v>
      </c>
      <c r="E521" s="62">
        <v>6645.95</v>
      </c>
      <c r="F521" s="76">
        <v>97</v>
      </c>
      <c r="G521" s="62">
        <v>8835</v>
      </c>
      <c r="H521" s="62">
        <v>6763</v>
      </c>
      <c r="I521" s="62">
        <v>6632.63</v>
      </c>
      <c r="J521" s="75">
        <f t="shared" si="35"/>
        <v>98.07230519000444</v>
      </c>
      <c r="K521" s="76">
        <f t="shared" si="39"/>
        <v>99.79957718610582</v>
      </c>
      <c r="L521" s="105"/>
    </row>
    <row r="522" spans="1:12" ht="22.5">
      <c r="A522" s="108"/>
      <c r="B522" s="112"/>
      <c r="C522" s="13">
        <v>4170</v>
      </c>
      <c r="D522" s="13" t="s">
        <v>32</v>
      </c>
      <c r="E522" s="62">
        <v>46.8</v>
      </c>
      <c r="F522" s="76">
        <v>100</v>
      </c>
      <c r="G522" s="62">
        <v>4000</v>
      </c>
      <c r="H522" s="62">
        <v>4000</v>
      </c>
      <c r="I522" s="62">
        <v>1714.43</v>
      </c>
      <c r="J522" s="76">
        <f t="shared" si="35"/>
        <v>42.86075</v>
      </c>
      <c r="K522" s="76">
        <f t="shared" si="39"/>
        <v>3663.3119658119663</v>
      </c>
      <c r="L522" s="105"/>
    </row>
    <row r="523" spans="1:12" ht="12.75" customHeight="1">
      <c r="A523" s="108"/>
      <c r="B523" s="112"/>
      <c r="C523" s="13">
        <v>4210</v>
      </c>
      <c r="D523" s="13" t="s">
        <v>14</v>
      </c>
      <c r="E523" s="62">
        <v>28692.05</v>
      </c>
      <c r="F523" s="76">
        <v>98</v>
      </c>
      <c r="G523" s="62">
        <v>32081</v>
      </c>
      <c r="H523" s="62">
        <v>26548</v>
      </c>
      <c r="I523" s="62">
        <v>24394.01</v>
      </c>
      <c r="J523" s="75">
        <f t="shared" si="35"/>
        <v>91.8864321229471</v>
      </c>
      <c r="K523" s="76">
        <f t="shared" si="39"/>
        <v>85.02010138696956</v>
      </c>
      <c r="L523" s="105"/>
    </row>
    <row r="524" spans="1:12" ht="11.25">
      <c r="A524" s="108"/>
      <c r="B524" s="112"/>
      <c r="C524" s="13">
        <v>4260</v>
      </c>
      <c r="D524" s="13" t="s">
        <v>15</v>
      </c>
      <c r="E524" s="62">
        <v>16012.64</v>
      </c>
      <c r="F524" s="76">
        <v>97</v>
      </c>
      <c r="G524" s="62">
        <v>16432</v>
      </c>
      <c r="H524" s="62">
        <v>16461</v>
      </c>
      <c r="I524" s="62">
        <v>16046.34</v>
      </c>
      <c r="J524" s="75">
        <f t="shared" si="35"/>
        <v>97.48095498450884</v>
      </c>
      <c r="K524" s="76">
        <f t="shared" si="39"/>
        <v>100.2104587375973</v>
      </c>
      <c r="L524" s="105"/>
    </row>
    <row r="525" spans="1:12" ht="15" customHeight="1">
      <c r="A525" s="108"/>
      <c r="B525" s="112"/>
      <c r="C525" s="13">
        <v>4270</v>
      </c>
      <c r="D525" s="13" t="s">
        <v>17</v>
      </c>
      <c r="E525" s="62">
        <v>3253.81</v>
      </c>
      <c r="F525" s="76">
        <v>99</v>
      </c>
      <c r="G525" s="62">
        <v>4680</v>
      </c>
      <c r="H525" s="62">
        <v>4680</v>
      </c>
      <c r="I525" s="62">
        <v>3728.17</v>
      </c>
      <c r="J525" s="75">
        <f t="shared" si="35"/>
        <v>79.66175213675214</v>
      </c>
      <c r="K525" s="76">
        <f t="shared" si="39"/>
        <v>114.57860170077541</v>
      </c>
      <c r="L525" s="105"/>
    </row>
    <row r="526" spans="1:12" ht="15.75" customHeight="1">
      <c r="A526" s="108"/>
      <c r="B526" s="112"/>
      <c r="C526" s="13">
        <v>4280</v>
      </c>
      <c r="D526" s="13" t="s">
        <v>80</v>
      </c>
      <c r="E526" s="62">
        <v>360</v>
      </c>
      <c r="F526" s="76">
        <v>100</v>
      </c>
      <c r="G526" s="62">
        <v>350</v>
      </c>
      <c r="H526" s="62">
        <v>363</v>
      </c>
      <c r="I526" s="62">
        <v>362.5</v>
      </c>
      <c r="J526" s="76">
        <f t="shared" si="35"/>
        <v>99.86225895316805</v>
      </c>
      <c r="K526" s="76">
        <f t="shared" si="39"/>
        <v>100.69444444444444</v>
      </c>
      <c r="L526" s="105"/>
    </row>
    <row r="527" spans="1:12" ht="11.25">
      <c r="A527" s="108"/>
      <c r="B527" s="112"/>
      <c r="C527" s="13">
        <v>4300</v>
      </c>
      <c r="D527" s="13" t="s">
        <v>133</v>
      </c>
      <c r="E527" s="62">
        <v>17544.58</v>
      </c>
      <c r="F527" s="76">
        <v>93</v>
      </c>
      <c r="G527" s="62">
        <v>17524</v>
      </c>
      <c r="H527" s="62">
        <v>18470</v>
      </c>
      <c r="I527" s="62">
        <v>18107.68</v>
      </c>
      <c r="J527" s="76">
        <f t="shared" si="35"/>
        <v>98.03833243096915</v>
      </c>
      <c r="K527" s="76">
        <f t="shared" si="39"/>
        <v>103.20953821636083</v>
      </c>
      <c r="L527" s="105"/>
    </row>
    <row r="528" spans="1:12" ht="14.25" customHeight="1">
      <c r="A528" s="108"/>
      <c r="B528" s="112"/>
      <c r="C528" s="13">
        <v>4350</v>
      </c>
      <c r="D528" s="13" t="s">
        <v>151</v>
      </c>
      <c r="E528" s="62">
        <v>539</v>
      </c>
      <c r="F528" s="76">
        <v>77</v>
      </c>
      <c r="G528" s="62">
        <v>717</v>
      </c>
      <c r="H528" s="62">
        <v>717</v>
      </c>
      <c r="I528" s="62">
        <v>588</v>
      </c>
      <c r="J528" s="76">
        <f t="shared" si="35"/>
        <v>82.00836820083683</v>
      </c>
      <c r="K528" s="76">
        <f t="shared" si="39"/>
        <v>109.09090909090908</v>
      </c>
      <c r="L528" s="105"/>
    </row>
    <row r="529" spans="1:12" ht="36" customHeight="1">
      <c r="A529" s="108"/>
      <c r="B529" s="112"/>
      <c r="C529" s="13">
        <v>4360</v>
      </c>
      <c r="D529" s="13" t="s">
        <v>170</v>
      </c>
      <c r="E529" s="62">
        <v>263.5</v>
      </c>
      <c r="F529" s="76">
        <v>88</v>
      </c>
      <c r="G529" s="62">
        <v>300</v>
      </c>
      <c r="H529" s="62">
        <v>300</v>
      </c>
      <c r="I529" s="62">
        <v>295.2</v>
      </c>
      <c r="J529" s="76">
        <f t="shared" si="35"/>
        <v>98.4</v>
      </c>
      <c r="K529" s="76">
        <f t="shared" si="39"/>
        <v>112.0303605313093</v>
      </c>
      <c r="L529" s="105"/>
    </row>
    <row r="530" spans="1:12" ht="33" customHeight="1">
      <c r="A530" s="108"/>
      <c r="B530" s="112"/>
      <c r="C530" s="13">
        <v>4370</v>
      </c>
      <c r="D530" s="13" t="s">
        <v>171</v>
      </c>
      <c r="E530" s="62">
        <v>2750.28</v>
      </c>
      <c r="F530" s="76">
        <v>94</v>
      </c>
      <c r="G530" s="62">
        <v>2335</v>
      </c>
      <c r="H530" s="62">
        <v>2385</v>
      </c>
      <c r="I530" s="62">
        <v>2384.63</v>
      </c>
      <c r="J530" s="76">
        <f t="shared" si="35"/>
        <v>99.98448637316562</v>
      </c>
      <c r="K530" s="76">
        <f t="shared" si="39"/>
        <v>86.70499003737801</v>
      </c>
      <c r="L530" s="105"/>
    </row>
    <row r="531" spans="1:12" ht="34.5" customHeight="1">
      <c r="A531" s="108"/>
      <c r="B531" s="112"/>
      <c r="C531" s="13">
        <v>4390</v>
      </c>
      <c r="D531" s="13" t="s">
        <v>181</v>
      </c>
      <c r="E531" s="62"/>
      <c r="F531" s="76"/>
      <c r="G531" s="62">
        <v>100</v>
      </c>
      <c r="H531" s="62">
        <v>100</v>
      </c>
      <c r="I531" s="62"/>
      <c r="J531" s="76"/>
      <c r="K531" s="76"/>
      <c r="L531" s="105"/>
    </row>
    <row r="532" spans="1:12" ht="24" customHeight="1">
      <c r="A532" s="108"/>
      <c r="B532" s="112"/>
      <c r="C532" s="13">
        <v>4400</v>
      </c>
      <c r="D532" s="13" t="s">
        <v>178</v>
      </c>
      <c r="E532" s="62">
        <v>6390.05</v>
      </c>
      <c r="F532" s="76">
        <v>92</v>
      </c>
      <c r="G532" s="62">
        <v>7145</v>
      </c>
      <c r="H532" s="62">
        <v>7632</v>
      </c>
      <c r="I532" s="62">
        <v>6605.56</v>
      </c>
      <c r="J532" s="76">
        <f t="shared" si="35"/>
        <v>86.55083857442348</v>
      </c>
      <c r="K532" s="76">
        <f>(I532/E532)*100</f>
        <v>103.37258706895878</v>
      </c>
      <c r="L532" s="105"/>
    </row>
    <row r="533" spans="1:12" ht="15.75" customHeight="1">
      <c r="A533" s="108"/>
      <c r="B533" s="112"/>
      <c r="C533" s="13">
        <v>4410</v>
      </c>
      <c r="D533" s="13" t="s">
        <v>73</v>
      </c>
      <c r="E533" s="62">
        <v>695.26</v>
      </c>
      <c r="F533" s="76">
        <v>98</v>
      </c>
      <c r="G533" s="62">
        <v>730</v>
      </c>
      <c r="H533" s="62">
        <v>740</v>
      </c>
      <c r="I533" s="62">
        <v>738.82</v>
      </c>
      <c r="J533" s="75">
        <f t="shared" si="35"/>
        <v>99.84054054054054</v>
      </c>
      <c r="K533" s="76">
        <f>(I533/E533)*100</f>
        <v>106.26528205275724</v>
      </c>
      <c r="L533" s="105"/>
    </row>
    <row r="534" spans="1:12" ht="12" customHeight="1">
      <c r="A534" s="108"/>
      <c r="B534" s="112"/>
      <c r="C534" s="13">
        <v>4420</v>
      </c>
      <c r="D534" s="13" t="s">
        <v>74</v>
      </c>
      <c r="E534" s="62"/>
      <c r="F534" s="76"/>
      <c r="G534" s="62">
        <v>100</v>
      </c>
      <c r="H534" s="62">
        <v>100</v>
      </c>
      <c r="I534" s="62"/>
      <c r="J534" s="75">
        <f t="shared" si="35"/>
        <v>0</v>
      </c>
      <c r="K534" s="76"/>
      <c r="L534" s="105"/>
    </row>
    <row r="535" spans="1:12" ht="13.5" customHeight="1">
      <c r="A535" s="108"/>
      <c r="B535" s="112"/>
      <c r="C535" s="13">
        <v>4430</v>
      </c>
      <c r="D535" s="13" t="s">
        <v>35</v>
      </c>
      <c r="E535" s="62">
        <v>3344</v>
      </c>
      <c r="F535" s="76">
        <v>98</v>
      </c>
      <c r="G535" s="62">
        <v>3450</v>
      </c>
      <c r="H535" s="62">
        <v>2851</v>
      </c>
      <c r="I535" s="62">
        <v>2851</v>
      </c>
      <c r="J535" s="75">
        <f t="shared" si="35"/>
        <v>100</v>
      </c>
      <c r="K535" s="76">
        <f aca="true" t="shared" si="40" ref="K535:K549">(I535/E535)*100</f>
        <v>85.25717703349282</v>
      </c>
      <c r="L535" s="105"/>
    </row>
    <row r="536" spans="1:12" ht="11.25">
      <c r="A536" s="108"/>
      <c r="B536" s="112"/>
      <c r="C536" s="13">
        <v>4440</v>
      </c>
      <c r="D536" s="13" t="s">
        <v>143</v>
      </c>
      <c r="E536" s="62">
        <v>10900</v>
      </c>
      <c r="F536" s="76">
        <v>97</v>
      </c>
      <c r="G536" s="62">
        <v>11200</v>
      </c>
      <c r="H536" s="62">
        <v>11200</v>
      </c>
      <c r="I536" s="62">
        <v>10392.26</v>
      </c>
      <c r="J536" s="76">
        <f t="shared" si="35"/>
        <v>92.78803571428573</v>
      </c>
      <c r="K536" s="76">
        <f t="shared" si="40"/>
        <v>95.34183486238533</v>
      </c>
      <c r="L536" s="105"/>
    </row>
    <row r="537" spans="1:12" ht="33.75" customHeight="1">
      <c r="A537" s="108"/>
      <c r="B537" s="112"/>
      <c r="C537" s="13">
        <v>4700</v>
      </c>
      <c r="D537" s="13" t="s">
        <v>176</v>
      </c>
      <c r="E537" s="62">
        <v>4486.5</v>
      </c>
      <c r="F537" s="76">
        <v>100</v>
      </c>
      <c r="G537" s="62">
        <v>5150</v>
      </c>
      <c r="H537" s="62">
        <v>5150</v>
      </c>
      <c r="I537" s="62">
        <v>4639.5</v>
      </c>
      <c r="J537" s="76">
        <f t="shared" si="35"/>
        <v>90.08737864077669</v>
      </c>
      <c r="K537" s="76">
        <f t="shared" si="40"/>
        <v>103.41023069207623</v>
      </c>
      <c r="L537" s="105"/>
    </row>
    <row r="538" spans="1:12" ht="11.25">
      <c r="A538" s="108"/>
      <c r="B538" s="111">
        <v>85228</v>
      </c>
      <c r="C538" s="2"/>
      <c r="D538" s="2" t="s">
        <v>152</v>
      </c>
      <c r="E538" s="69">
        <f>SUM(E539:E550)</f>
        <v>127077.4</v>
      </c>
      <c r="F538" s="72">
        <v>98</v>
      </c>
      <c r="G538" s="69">
        <f>SUM(G539:G550)</f>
        <v>139289</v>
      </c>
      <c r="H538" s="69">
        <f>SUM(H539:H550)</f>
        <v>142956</v>
      </c>
      <c r="I538" s="69">
        <f>SUM(I539:I550)</f>
        <v>136065.43000000002</v>
      </c>
      <c r="J538" s="74">
        <f t="shared" si="35"/>
        <v>95.17993648395311</v>
      </c>
      <c r="K538" s="72">
        <f t="shared" si="40"/>
        <v>107.07287841897933</v>
      </c>
      <c r="L538" s="104">
        <f>I538/$I$709*100</f>
        <v>0.5018732155243539</v>
      </c>
    </row>
    <row r="539" spans="1:12" ht="24.75" customHeight="1">
      <c r="A539" s="108"/>
      <c r="B539" s="112"/>
      <c r="C539" s="13">
        <v>3020</v>
      </c>
      <c r="D539" s="13" t="s">
        <v>129</v>
      </c>
      <c r="E539" s="62">
        <v>726.41</v>
      </c>
      <c r="F539" s="76">
        <v>69</v>
      </c>
      <c r="G539" s="62">
        <v>1007</v>
      </c>
      <c r="H539" s="62">
        <v>2393</v>
      </c>
      <c r="I539" s="62">
        <v>2392.28</v>
      </c>
      <c r="J539" s="75">
        <f t="shared" si="35"/>
        <v>99.96991224404515</v>
      </c>
      <c r="K539" s="76">
        <f t="shared" si="40"/>
        <v>329.32916672402644</v>
      </c>
      <c r="L539" s="105"/>
    </row>
    <row r="540" spans="1:12" ht="24.75" customHeight="1">
      <c r="A540" s="108"/>
      <c r="B540" s="112"/>
      <c r="C540" s="13">
        <v>3030</v>
      </c>
      <c r="D540" s="13" t="s">
        <v>72</v>
      </c>
      <c r="E540" s="62"/>
      <c r="F540" s="76"/>
      <c r="G540" s="62"/>
      <c r="H540" s="62">
        <v>600</v>
      </c>
      <c r="I540" s="62">
        <v>463.35</v>
      </c>
      <c r="J540" s="75">
        <f t="shared" si="35"/>
        <v>77.225</v>
      </c>
      <c r="K540" s="76"/>
      <c r="L540" s="105"/>
    </row>
    <row r="541" spans="1:12" ht="22.5">
      <c r="A541" s="108"/>
      <c r="B541" s="112"/>
      <c r="C541" s="13">
        <v>4010</v>
      </c>
      <c r="D541" s="13" t="s">
        <v>140</v>
      </c>
      <c r="E541" s="62">
        <v>88638.51</v>
      </c>
      <c r="F541" s="76">
        <v>100</v>
      </c>
      <c r="G541" s="62">
        <v>97688</v>
      </c>
      <c r="H541" s="62">
        <v>92142</v>
      </c>
      <c r="I541" s="62">
        <v>87884.74</v>
      </c>
      <c r="J541" s="75">
        <f>(I541/H541)*100</f>
        <v>95.37967484968853</v>
      </c>
      <c r="K541" s="76">
        <f t="shared" si="40"/>
        <v>99.14961341295111</v>
      </c>
      <c r="L541" s="105"/>
    </row>
    <row r="542" spans="1:12" ht="22.5" customHeight="1">
      <c r="A542" s="108"/>
      <c r="B542" s="112"/>
      <c r="C542" s="13">
        <v>4040</v>
      </c>
      <c r="D542" s="13" t="s">
        <v>130</v>
      </c>
      <c r="E542" s="62">
        <v>7111.97</v>
      </c>
      <c r="F542" s="76">
        <v>100</v>
      </c>
      <c r="G542" s="62">
        <v>6420</v>
      </c>
      <c r="H542" s="62">
        <v>6384</v>
      </c>
      <c r="I542" s="62">
        <v>6383.81</v>
      </c>
      <c r="J542" s="76">
        <f>(I542/H542)*100</f>
        <v>99.99702380952381</v>
      </c>
      <c r="K542" s="76">
        <f t="shared" si="40"/>
        <v>89.76148662044413</v>
      </c>
      <c r="L542" s="105"/>
    </row>
    <row r="543" spans="1:12" ht="11.25">
      <c r="A543" s="108"/>
      <c r="B543" s="112"/>
      <c r="C543" s="13">
        <v>4110</v>
      </c>
      <c r="D543" s="13" t="s">
        <v>141</v>
      </c>
      <c r="E543" s="62">
        <v>14993.14</v>
      </c>
      <c r="F543" s="76">
        <v>100</v>
      </c>
      <c r="G543" s="62">
        <v>15918</v>
      </c>
      <c r="H543" s="62">
        <v>16763</v>
      </c>
      <c r="I543" s="62">
        <v>16762.91</v>
      </c>
      <c r="J543" s="75">
        <f>(I543/H543)*100</f>
        <v>99.99946310326314</v>
      </c>
      <c r="K543" s="76">
        <f t="shared" si="40"/>
        <v>111.8038649675785</v>
      </c>
      <c r="L543" s="105"/>
    </row>
    <row r="544" spans="1:12" ht="15" customHeight="1">
      <c r="A544" s="108"/>
      <c r="B544" s="112"/>
      <c r="C544" s="13">
        <v>4120</v>
      </c>
      <c r="D544" s="13" t="s">
        <v>77</v>
      </c>
      <c r="E544" s="62">
        <v>1126.65</v>
      </c>
      <c r="F544" s="76">
        <v>87</v>
      </c>
      <c r="G544" s="62">
        <v>2551</v>
      </c>
      <c r="H544" s="62">
        <v>1706</v>
      </c>
      <c r="I544" s="62">
        <v>1013.09</v>
      </c>
      <c r="J544" s="75">
        <f>(I544/H544)*100</f>
        <v>59.38393903868698</v>
      </c>
      <c r="K544" s="76">
        <f t="shared" si="40"/>
        <v>89.9205609550437</v>
      </c>
      <c r="L544" s="105"/>
    </row>
    <row r="545" spans="1:12" ht="22.5">
      <c r="A545" s="108"/>
      <c r="B545" s="112"/>
      <c r="C545" s="13">
        <v>4170</v>
      </c>
      <c r="D545" s="13" t="s">
        <v>32</v>
      </c>
      <c r="E545" s="62">
        <v>7199.03</v>
      </c>
      <c r="F545" s="76">
        <v>93</v>
      </c>
      <c r="G545" s="62">
        <v>7800</v>
      </c>
      <c r="H545" s="62">
        <v>13346</v>
      </c>
      <c r="I545" s="62">
        <v>12551.41</v>
      </c>
      <c r="J545" s="75">
        <f aca="true" t="shared" si="41" ref="J545:J562">(I545/H545)*100</f>
        <v>94.04623108047355</v>
      </c>
      <c r="K545" s="76">
        <f t="shared" si="40"/>
        <v>174.34862752343022</v>
      </c>
      <c r="L545" s="105"/>
    </row>
    <row r="546" spans="1:12" ht="11.25" customHeight="1">
      <c r="A546" s="108"/>
      <c r="B546" s="112"/>
      <c r="C546" s="13">
        <v>4210</v>
      </c>
      <c r="D546" s="13" t="s">
        <v>14</v>
      </c>
      <c r="E546" s="62">
        <v>200.8</v>
      </c>
      <c r="F546" s="76">
        <v>45</v>
      </c>
      <c r="G546" s="62">
        <v>450</v>
      </c>
      <c r="H546" s="62">
        <v>50</v>
      </c>
      <c r="I546" s="62"/>
      <c r="J546" s="75">
        <f t="shared" si="41"/>
        <v>0</v>
      </c>
      <c r="K546" s="76">
        <f t="shared" si="40"/>
        <v>0</v>
      </c>
      <c r="L546" s="105"/>
    </row>
    <row r="547" spans="1:12" ht="16.5" customHeight="1">
      <c r="A547" s="108"/>
      <c r="B547" s="112"/>
      <c r="C547" s="13">
        <v>4280</v>
      </c>
      <c r="D547" s="13" t="s">
        <v>80</v>
      </c>
      <c r="E547" s="62">
        <v>150</v>
      </c>
      <c r="F547" s="76">
        <v>54</v>
      </c>
      <c r="G547" s="62">
        <v>40</v>
      </c>
      <c r="H547" s="62">
        <v>70</v>
      </c>
      <c r="I547" s="62">
        <v>70</v>
      </c>
      <c r="J547" s="75">
        <f t="shared" si="41"/>
        <v>100</v>
      </c>
      <c r="K547" s="76">
        <f t="shared" si="40"/>
        <v>46.666666666666664</v>
      </c>
      <c r="L547" s="105"/>
    </row>
    <row r="548" spans="1:12" ht="16.5" customHeight="1">
      <c r="A548" s="108"/>
      <c r="B548" s="112"/>
      <c r="C548" s="13">
        <v>4410</v>
      </c>
      <c r="D548" s="13" t="s">
        <v>73</v>
      </c>
      <c r="E548" s="62">
        <v>1093.89</v>
      </c>
      <c r="F548" s="76">
        <v>86</v>
      </c>
      <c r="G548" s="62">
        <v>1200</v>
      </c>
      <c r="H548" s="62">
        <v>3567</v>
      </c>
      <c r="I548" s="62">
        <v>3256.95</v>
      </c>
      <c r="J548" s="75">
        <f t="shared" si="41"/>
        <v>91.30782169890665</v>
      </c>
      <c r="K548" s="76">
        <f t="shared" si="40"/>
        <v>297.74017497188925</v>
      </c>
      <c r="L548" s="105"/>
    </row>
    <row r="549" spans="1:12" ht="11.25">
      <c r="A549" s="108"/>
      <c r="B549" s="112"/>
      <c r="C549" s="13">
        <v>4440</v>
      </c>
      <c r="D549" s="13" t="s">
        <v>143</v>
      </c>
      <c r="E549" s="62">
        <v>5687</v>
      </c>
      <c r="F549" s="76">
        <v>92</v>
      </c>
      <c r="G549" s="62">
        <v>5815</v>
      </c>
      <c r="H549" s="62">
        <v>5815</v>
      </c>
      <c r="I549" s="62">
        <v>5286.89</v>
      </c>
      <c r="J549" s="75">
        <f t="shared" si="41"/>
        <v>90.91814273430782</v>
      </c>
      <c r="K549" s="76">
        <f t="shared" si="40"/>
        <v>92.96448039388079</v>
      </c>
      <c r="L549" s="105"/>
    </row>
    <row r="550" spans="1:12" ht="32.25" customHeight="1">
      <c r="A550" s="108"/>
      <c r="B550" s="117"/>
      <c r="C550" s="13">
        <v>4700</v>
      </c>
      <c r="D550" s="13" t="s">
        <v>176</v>
      </c>
      <c r="E550" s="62">
        <v>150</v>
      </c>
      <c r="F550" s="76">
        <v>38</v>
      </c>
      <c r="G550" s="62">
        <v>400</v>
      </c>
      <c r="H550" s="62">
        <v>120</v>
      </c>
      <c r="I550" s="62"/>
      <c r="J550" s="76"/>
      <c r="K550" s="76"/>
      <c r="L550" s="105"/>
    </row>
    <row r="551" spans="1:12" ht="21">
      <c r="A551" s="108"/>
      <c r="B551" s="123">
        <v>85232</v>
      </c>
      <c r="C551" s="2"/>
      <c r="D551" s="2" t="s">
        <v>153</v>
      </c>
      <c r="E551" s="69">
        <f>SUM(E552:E565)</f>
        <v>18945.74</v>
      </c>
      <c r="F551" s="72">
        <v>93</v>
      </c>
      <c r="G551" s="69">
        <f>SUM(G552:G565)</f>
        <v>21495</v>
      </c>
      <c r="H551" s="69">
        <f>SUM(H552:H565)</f>
        <v>23389</v>
      </c>
      <c r="I551" s="69">
        <f>SUM(I552:I565)</f>
        <v>20585.730000000003</v>
      </c>
      <c r="J551" s="74">
        <f t="shared" si="41"/>
        <v>88.01457950318527</v>
      </c>
      <c r="K551" s="72">
        <f>(I551/E551)*100</f>
        <v>108.65624673409432</v>
      </c>
      <c r="L551" s="104"/>
    </row>
    <row r="552" spans="1:12" ht="25.5" customHeight="1">
      <c r="A552" s="108"/>
      <c r="B552" s="123"/>
      <c r="C552" s="13">
        <v>3020</v>
      </c>
      <c r="D552" s="13" t="s">
        <v>129</v>
      </c>
      <c r="E552" s="62">
        <v>482.16</v>
      </c>
      <c r="F552" s="76">
        <v>91</v>
      </c>
      <c r="G552" s="62">
        <v>139</v>
      </c>
      <c r="H552" s="62">
        <v>139</v>
      </c>
      <c r="I552" s="62">
        <v>116.04</v>
      </c>
      <c r="J552" s="75">
        <f t="shared" si="41"/>
        <v>83.4820143884892</v>
      </c>
      <c r="K552" s="76">
        <f>(I552/E552)*100</f>
        <v>24.066699850671977</v>
      </c>
      <c r="L552" s="105"/>
    </row>
    <row r="553" spans="1:12" ht="22.5">
      <c r="A553" s="108"/>
      <c r="B553" s="123"/>
      <c r="C553" s="13">
        <v>4010</v>
      </c>
      <c r="D553" s="13" t="s">
        <v>140</v>
      </c>
      <c r="E553" s="62">
        <v>11308.28</v>
      </c>
      <c r="F553" s="76">
        <v>98</v>
      </c>
      <c r="G553" s="62">
        <v>11335</v>
      </c>
      <c r="H553" s="62">
        <v>12175</v>
      </c>
      <c r="I553" s="62">
        <v>12174.34</v>
      </c>
      <c r="J553" s="75">
        <f t="shared" si="41"/>
        <v>99.99457905544148</v>
      </c>
      <c r="K553" s="76">
        <f>(I553/E553)*100</f>
        <v>107.6586359729331</v>
      </c>
      <c r="L553" s="105"/>
    </row>
    <row r="554" spans="1:12" ht="21.75" customHeight="1">
      <c r="A554" s="108"/>
      <c r="B554" s="123"/>
      <c r="C554" s="13">
        <v>4040</v>
      </c>
      <c r="D554" s="13" t="s">
        <v>130</v>
      </c>
      <c r="E554" s="62">
        <v>981.63</v>
      </c>
      <c r="F554" s="76">
        <v>100</v>
      </c>
      <c r="G554" s="62">
        <v>807</v>
      </c>
      <c r="H554" s="62">
        <v>796</v>
      </c>
      <c r="I554" s="62">
        <v>795.94</v>
      </c>
      <c r="J554" s="75">
        <f t="shared" si="41"/>
        <v>99.9924623115578</v>
      </c>
      <c r="K554" s="76">
        <f aca="true" t="shared" si="42" ref="K554:K565">(I554/E554)*100</f>
        <v>81.08350396789015</v>
      </c>
      <c r="L554" s="105"/>
    </row>
    <row r="555" spans="1:12" ht="11.25">
      <c r="A555" s="108"/>
      <c r="B555" s="123"/>
      <c r="C555" s="13">
        <v>4110</v>
      </c>
      <c r="D555" s="13" t="s">
        <v>141</v>
      </c>
      <c r="E555" s="62">
        <v>1848.37</v>
      </c>
      <c r="F555" s="76">
        <v>98</v>
      </c>
      <c r="G555" s="62">
        <v>1857</v>
      </c>
      <c r="H555" s="62">
        <v>2157</v>
      </c>
      <c r="I555" s="62">
        <v>2113.81</v>
      </c>
      <c r="J555" s="76">
        <f t="shared" si="41"/>
        <v>97.99768196569309</v>
      </c>
      <c r="K555" s="76">
        <f t="shared" si="42"/>
        <v>114.36076110302591</v>
      </c>
      <c r="L555" s="105"/>
    </row>
    <row r="556" spans="1:12" ht="15" customHeight="1">
      <c r="A556" s="108"/>
      <c r="B556" s="123"/>
      <c r="C556" s="13">
        <v>4120</v>
      </c>
      <c r="D556" s="13" t="s">
        <v>77</v>
      </c>
      <c r="E556" s="62">
        <v>290.39</v>
      </c>
      <c r="F556" s="76">
        <v>96</v>
      </c>
      <c r="G556" s="62">
        <v>298</v>
      </c>
      <c r="H556" s="62">
        <v>358</v>
      </c>
      <c r="I556" s="62">
        <v>311.11</v>
      </c>
      <c r="J556" s="75">
        <f t="shared" si="41"/>
        <v>86.90223463687151</v>
      </c>
      <c r="K556" s="76">
        <f t="shared" si="42"/>
        <v>107.13523192947416</v>
      </c>
      <c r="L556" s="105"/>
    </row>
    <row r="557" spans="1:12" ht="12.75" customHeight="1">
      <c r="A557" s="108"/>
      <c r="B557" s="123"/>
      <c r="C557" s="13">
        <v>4210</v>
      </c>
      <c r="D557" s="13" t="s">
        <v>14</v>
      </c>
      <c r="E557" s="62">
        <v>484.28</v>
      </c>
      <c r="F557" s="76">
        <v>81</v>
      </c>
      <c r="G557" s="62">
        <v>1400</v>
      </c>
      <c r="H557" s="62">
        <v>1285</v>
      </c>
      <c r="I557" s="62">
        <v>393.7</v>
      </c>
      <c r="J557" s="75">
        <f t="shared" si="41"/>
        <v>30.638132295719846</v>
      </c>
      <c r="K557" s="76">
        <f t="shared" si="42"/>
        <v>81.29594449492029</v>
      </c>
      <c r="L557" s="105"/>
    </row>
    <row r="558" spans="1:12" ht="11.25">
      <c r="A558" s="108"/>
      <c r="B558" s="123"/>
      <c r="C558" s="13">
        <v>4260</v>
      </c>
      <c r="D558" s="13" t="s">
        <v>15</v>
      </c>
      <c r="E558" s="62">
        <v>840.48</v>
      </c>
      <c r="F558" s="76">
        <v>57</v>
      </c>
      <c r="G558" s="62">
        <v>1510</v>
      </c>
      <c r="H558" s="62">
        <v>2330</v>
      </c>
      <c r="I558" s="62">
        <v>2213.97</v>
      </c>
      <c r="J558" s="75">
        <f t="shared" si="41"/>
        <v>95.02017167381973</v>
      </c>
      <c r="K558" s="76">
        <f t="shared" si="42"/>
        <v>263.4173329525985</v>
      </c>
      <c r="L558" s="105"/>
    </row>
    <row r="559" spans="1:12" ht="15" customHeight="1">
      <c r="A559" s="108"/>
      <c r="B559" s="123"/>
      <c r="C559" s="13">
        <v>4280</v>
      </c>
      <c r="D559" s="13" t="s">
        <v>80</v>
      </c>
      <c r="E559" s="62">
        <v>30</v>
      </c>
      <c r="F559" s="76">
        <v>75</v>
      </c>
      <c r="G559" s="62">
        <v>60</v>
      </c>
      <c r="H559" s="62">
        <v>60</v>
      </c>
      <c r="I559" s="62">
        <v>50</v>
      </c>
      <c r="J559" s="75">
        <f t="shared" si="41"/>
        <v>83.33333333333334</v>
      </c>
      <c r="K559" s="76">
        <f t="shared" si="42"/>
        <v>166.66666666666669</v>
      </c>
      <c r="L559" s="105"/>
    </row>
    <row r="560" spans="1:12" ht="12" customHeight="1">
      <c r="A560" s="108"/>
      <c r="B560" s="123"/>
      <c r="C560" s="13">
        <v>4300</v>
      </c>
      <c r="D560" s="13" t="s">
        <v>19</v>
      </c>
      <c r="E560" s="62">
        <v>517.05</v>
      </c>
      <c r="F560" s="76">
        <v>95</v>
      </c>
      <c r="G560" s="62">
        <v>480</v>
      </c>
      <c r="H560" s="62">
        <v>480</v>
      </c>
      <c r="I560" s="62">
        <v>124.5</v>
      </c>
      <c r="J560" s="75">
        <f t="shared" si="41"/>
        <v>25.937500000000004</v>
      </c>
      <c r="K560" s="76">
        <f t="shared" si="42"/>
        <v>24.07890919640267</v>
      </c>
      <c r="L560" s="105"/>
    </row>
    <row r="561" spans="1:12" ht="35.25" customHeight="1">
      <c r="A561" s="108"/>
      <c r="B561" s="123"/>
      <c r="C561" s="13">
        <v>4370</v>
      </c>
      <c r="D561" s="13" t="s">
        <v>171</v>
      </c>
      <c r="E561" s="62">
        <v>243.9</v>
      </c>
      <c r="F561" s="76">
        <v>40</v>
      </c>
      <c r="G561" s="62">
        <v>612</v>
      </c>
      <c r="H561" s="62">
        <v>612</v>
      </c>
      <c r="I561" s="62">
        <v>215.74</v>
      </c>
      <c r="J561" s="75">
        <f t="shared" si="41"/>
        <v>35.251633986928105</v>
      </c>
      <c r="K561" s="76">
        <f t="shared" si="42"/>
        <v>88.45428454284543</v>
      </c>
      <c r="L561" s="105"/>
    </row>
    <row r="562" spans="1:12" ht="33.75">
      <c r="A562" s="108"/>
      <c r="B562" s="123"/>
      <c r="C562" s="13">
        <v>4400</v>
      </c>
      <c r="D562" s="13" t="s">
        <v>178</v>
      </c>
      <c r="E562" s="62">
        <v>647</v>
      </c>
      <c r="F562" s="76">
        <v>100</v>
      </c>
      <c r="G562" s="62">
        <v>1562</v>
      </c>
      <c r="H562" s="62">
        <v>1562</v>
      </c>
      <c r="I562" s="62">
        <v>845.3</v>
      </c>
      <c r="J562" s="75">
        <f t="shared" si="41"/>
        <v>54.116517285531366</v>
      </c>
      <c r="K562" s="76">
        <f t="shared" si="42"/>
        <v>130.64914992272023</v>
      </c>
      <c r="L562" s="105"/>
    </row>
    <row r="563" spans="1:12" ht="13.5" customHeight="1">
      <c r="A563" s="108"/>
      <c r="B563" s="123"/>
      <c r="C563" s="13">
        <v>4410</v>
      </c>
      <c r="D563" s="13" t="s">
        <v>73</v>
      </c>
      <c r="E563" s="62">
        <v>128.2</v>
      </c>
      <c r="F563" s="76">
        <v>69</v>
      </c>
      <c r="G563" s="62">
        <v>190</v>
      </c>
      <c r="H563" s="62">
        <v>190</v>
      </c>
      <c r="I563" s="62">
        <v>137.35</v>
      </c>
      <c r="J563" s="75">
        <f>(I563/H563)*100</f>
        <v>72.28947368421052</v>
      </c>
      <c r="K563" s="76">
        <f t="shared" si="42"/>
        <v>107.13728549141965</v>
      </c>
      <c r="L563" s="105"/>
    </row>
    <row r="564" spans="1:12" ht="11.25" customHeight="1">
      <c r="A564" s="108"/>
      <c r="B564" s="123"/>
      <c r="C564" s="13">
        <v>4440</v>
      </c>
      <c r="D564" s="13" t="s">
        <v>143</v>
      </c>
      <c r="E564" s="62">
        <v>1094</v>
      </c>
      <c r="F564" s="76">
        <v>100</v>
      </c>
      <c r="G564" s="62">
        <v>1125</v>
      </c>
      <c r="H564" s="62">
        <v>1125</v>
      </c>
      <c r="I564" s="62">
        <v>1093.93</v>
      </c>
      <c r="J564" s="76">
        <f>(I564/H564)*100</f>
        <v>97.23822222222222</v>
      </c>
      <c r="K564" s="76">
        <f t="shared" si="42"/>
        <v>99.99360146252286</v>
      </c>
      <c r="L564" s="105"/>
    </row>
    <row r="565" spans="1:12" ht="11.25" customHeight="1">
      <c r="A565" s="108"/>
      <c r="B565" s="123"/>
      <c r="C565" s="13">
        <v>4700</v>
      </c>
      <c r="D565" s="13" t="s">
        <v>176</v>
      </c>
      <c r="E565" s="62">
        <v>50</v>
      </c>
      <c r="F565" s="76">
        <v>100</v>
      </c>
      <c r="G565" s="62">
        <v>120</v>
      </c>
      <c r="H565" s="62">
        <v>120</v>
      </c>
      <c r="I565" s="62"/>
      <c r="J565" s="75">
        <f>(I565/H565)*100</f>
        <v>0</v>
      </c>
      <c r="K565" s="76">
        <f t="shared" si="42"/>
        <v>0</v>
      </c>
      <c r="L565" s="105"/>
    </row>
    <row r="566" spans="1:12" ht="12" customHeight="1">
      <c r="A566" s="108"/>
      <c r="B566" s="111">
        <v>85295</v>
      </c>
      <c r="C566" s="2"/>
      <c r="D566" s="2" t="s">
        <v>27</v>
      </c>
      <c r="E566" s="60">
        <f>E567+E568+E569+E570</f>
        <v>266073.17</v>
      </c>
      <c r="F566" s="66">
        <v>99</v>
      </c>
      <c r="G566" s="60">
        <f>G567+G568+G569+G570</f>
        <v>286462</v>
      </c>
      <c r="H566" s="60">
        <f>H567+H568+H569+H570</f>
        <v>296577</v>
      </c>
      <c r="I566" s="60">
        <f>I567+I568+I569+I570</f>
        <v>289744.94</v>
      </c>
      <c r="J566" s="74">
        <f>(I566/H566)*100</f>
        <v>97.6963621588997</v>
      </c>
      <c r="K566" s="72">
        <f aca="true" t="shared" si="43" ref="K566:K572">(I566/E566)*100</f>
        <v>108.89671438875254</v>
      </c>
      <c r="L566" s="104">
        <f>I566/$I$709*100</f>
        <v>1.068715431389964</v>
      </c>
    </row>
    <row r="567" spans="1:12" ht="80.25" customHeight="1">
      <c r="A567" s="108"/>
      <c r="B567" s="112"/>
      <c r="C567" s="13">
        <v>2830</v>
      </c>
      <c r="D567" s="13" t="s">
        <v>182</v>
      </c>
      <c r="E567" s="63">
        <v>3000</v>
      </c>
      <c r="F567" s="76">
        <v>100</v>
      </c>
      <c r="G567" s="63">
        <v>3100</v>
      </c>
      <c r="H567" s="63">
        <v>3600</v>
      </c>
      <c r="I567" s="63">
        <v>3600</v>
      </c>
      <c r="J567" s="75">
        <f>(I567/H567)*100</f>
        <v>100</v>
      </c>
      <c r="K567" s="76">
        <f t="shared" si="43"/>
        <v>120</v>
      </c>
      <c r="L567" s="105"/>
    </row>
    <row r="568" spans="1:12" ht="11.25" customHeight="1">
      <c r="A568" s="108"/>
      <c r="B568" s="112"/>
      <c r="C568" s="13">
        <v>3110</v>
      </c>
      <c r="D568" s="13" t="s">
        <v>108</v>
      </c>
      <c r="E568" s="62">
        <v>255262.94</v>
      </c>
      <c r="F568" s="76">
        <v>99</v>
      </c>
      <c r="G568" s="62">
        <v>273437</v>
      </c>
      <c r="H568" s="62">
        <v>290852</v>
      </c>
      <c r="I568" s="62">
        <v>284596.94</v>
      </c>
      <c r="J568" s="75">
        <f aca="true" t="shared" si="44" ref="J568:J573">(I568/H568)*100</f>
        <v>97.84940106995998</v>
      </c>
      <c r="K568" s="76">
        <f t="shared" si="43"/>
        <v>111.49167991248554</v>
      </c>
      <c r="L568" s="105">
        <f>I568/$I$709*100</f>
        <v>1.0497271893837514</v>
      </c>
    </row>
    <row r="569" spans="1:12" ht="11.25" customHeight="1">
      <c r="A569" s="108"/>
      <c r="B569" s="116"/>
      <c r="C569" s="13">
        <v>4210</v>
      </c>
      <c r="D569" s="13" t="s">
        <v>14</v>
      </c>
      <c r="E569" s="62">
        <v>6172.23</v>
      </c>
      <c r="F569" s="76">
        <v>100</v>
      </c>
      <c r="G569" s="62">
        <v>8000</v>
      </c>
      <c r="H569" s="62">
        <v>200</v>
      </c>
      <c r="I569" s="62"/>
      <c r="J569" s="75">
        <f t="shared" si="44"/>
        <v>0</v>
      </c>
      <c r="K569" s="76">
        <f t="shared" si="43"/>
        <v>0</v>
      </c>
      <c r="L569" s="105"/>
    </row>
    <row r="570" spans="1:12" ht="11.25">
      <c r="A570" s="108"/>
      <c r="B570" s="116"/>
      <c r="C570" s="13">
        <v>4300</v>
      </c>
      <c r="D570" s="13" t="s">
        <v>125</v>
      </c>
      <c r="E570" s="62">
        <v>1638</v>
      </c>
      <c r="F570" s="76">
        <v>100</v>
      </c>
      <c r="G570" s="62">
        <v>1925</v>
      </c>
      <c r="H570" s="62">
        <v>1925</v>
      </c>
      <c r="I570" s="62">
        <v>1548</v>
      </c>
      <c r="J570" s="75">
        <f t="shared" si="44"/>
        <v>80.41558441558442</v>
      </c>
      <c r="K570" s="76">
        <f t="shared" si="43"/>
        <v>94.5054945054945</v>
      </c>
      <c r="L570" s="105"/>
    </row>
    <row r="571" spans="1:12" s="41" customFormat="1" ht="34.5" customHeight="1">
      <c r="A571" s="107">
        <v>853</v>
      </c>
      <c r="B571" s="13"/>
      <c r="C571" s="13"/>
      <c r="D571" s="2" t="s">
        <v>185</v>
      </c>
      <c r="E571" s="69">
        <f>E572</f>
        <v>108434.39</v>
      </c>
      <c r="F571" s="72">
        <v>91</v>
      </c>
      <c r="G571" s="69">
        <f>G572</f>
        <v>133853</v>
      </c>
      <c r="H571" s="69">
        <f>H572</f>
        <v>133853</v>
      </c>
      <c r="I571" s="69">
        <f>I572</f>
        <v>129931.00000000001</v>
      </c>
      <c r="J571" s="74">
        <f t="shared" si="44"/>
        <v>97.06991998685126</v>
      </c>
      <c r="K571" s="3">
        <f t="shared" si="43"/>
        <v>119.82453168224585</v>
      </c>
      <c r="L571" s="104"/>
    </row>
    <row r="572" spans="1:12" s="41" customFormat="1" ht="10.5" customHeight="1">
      <c r="A572" s="120"/>
      <c r="B572" s="111">
        <v>85395</v>
      </c>
      <c r="C572" s="13"/>
      <c r="D572" s="2" t="s">
        <v>27</v>
      </c>
      <c r="E572" s="5">
        <f>SUM(E573:E592)</f>
        <v>108434.39</v>
      </c>
      <c r="F572" s="3">
        <v>91</v>
      </c>
      <c r="G572" s="5">
        <f>SUM(G573:G592)</f>
        <v>133853</v>
      </c>
      <c r="H572" s="5">
        <f>SUM(H573:H592)</f>
        <v>133853</v>
      </c>
      <c r="I572" s="5">
        <f>SUM(I573:I592)</f>
        <v>129931.00000000001</v>
      </c>
      <c r="J572" s="20">
        <f t="shared" si="44"/>
        <v>97.06991998685126</v>
      </c>
      <c r="K572" s="3">
        <f t="shared" si="43"/>
        <v>119.82453168224585</v>
      </c>
      <c r="L572" s="104"/>
    </row>
    <row r="573" spans="1:12" s="41" customFormat="1" ht="20.25" customHeight="1">
      <c r="A573" s="120"/>
      <c r="B573" s="112"/>
      <c r="C573" s="13">
        <v>3027</v>
      </c>
      <c r="D573" s="13" t="s">
        <v>188</v>
      </c>
      <c r="E573" s="62">
        <v>90.97</v>
      </c>
      <c r="F573" s="76">
        <v>65</v>
      </c>
      <c r="G573" s="62">
        <v>140</v>
      </c>
      <c r="H573" s="62">
        <v>863.44</v>
      </c>
      <c r="I573" s="62">
        <v>853.44</v>
      </c>
      <c r="J573" s="75">
        <f t="shared" si="44"/>
        <v>98.84184193458724</v>
      </c>
      <c r="K573" s="76">
        <f aca="true" t="shared" si="45" ref="K573:K591">(I573/E573)*100</f>
        <v>938.1554358579752</v>
      </c>
      <c r="L573" s="105"/>
    </row>
    <row r="574" spans="1:12" s="41" customFormat="1" ht="12" customHeight="1">
      <c r="A574" s="120"/>
      <c r="B574" s="112"/>
      <c r="C574" s="13">
        <v>3119</v>
      </c>
      <c r="D574" s="13" t="s">
        <v>186</v>
      </c>
      <c r="E574" s="62">
        <v>7089.61</v>
      </c>
      <c r="F574" s="76">
        <v>94</v>
      </c>
      <c r="G574" s="62">
        <v>14055</v>
      </c>
      <c r="H574" s="62">
        <v>14054.58</v>
      </c>
      <c r="I574" s="62">
        <v>13700</v>
      </c>
      <c r="J574" s="75">
        <f aca="true" t="shared" si="46" ref="J574:J591">(I574/H574)*100</f>
        <v>97.4771213369592</v>
      </c>
      <c r="K574" s="76">
        <f t="shared" si="45"/>
        <v>193.2405308613591</v>
      </c>
      <c r="L574" s="105"/>
    </row>
    <row r="575" spans="1:12" s="41" customFormat="1" ht="12" customHeight="1">
      <c r="A575" s="120"/>
      <c r="B575" s="112"/>
      <c r="C575" s="13">
        <v>4017</v>
      </c>
      <c r="D575" s="13" t="s">
        <v>68</v>
      </c>
      <c r="E575" s="62">
        <v>39569.95</v>
      </c>
      <c r="F575" s="76">
        <v>97</v>
      </c>
      <c r="G575" s="62">
        <v>42440</v>
      </c>
      <c r="H575" s="62">
        <v>42440</v>
      </c>
      <c r="I575" s="62">
        <v>39800.53</v>
      </c>
      <c r="J575" s="75">
        <f t="shared" si="46"/>
        <v>93.78070216776625</v>
      </c>
      <c r="K575" s="76">
        <f t="shared" si="45"/>
        <v>100.58271491371609</v>
      </c>
      <c r="L575" s="105"/>
    </row>
    <row r="576" spans="1:12" s="41" customFormat="1" ht="12" customHeight="1">
      <c r="A576" s="120"/>
      <c r="B576" s="112"/>
      <c r="C576" s="13">
        <v>4019</v>
      </c>
      <c r="D576" s="13" t="s">
        <v>68</v>
      </c>
      <c r="E576" s="62"/>
      <c r="F576" s="76"/>
      <c r="G576" s="62">
        <v>3000</v>
      </c>
      <c r="H576" s="62">
        <v>2548.91</v>
      </c>
      <c r="I576" s="62">
        <v>2370.89</v>
      </c>
      <c r="J576" s="75">
        <f t="shared" si="46"/>
        <v>93.01583814257859</v>
      </c>
      <c r="K576" s="76"/>
      <c r="L576" s="105"/>
    </row>
    <row r="577" spans="1:12" s="41" customFormat="1" ht="21" customHeight="1">
      <c r="A577" s="120"/>
      <c r="B577" s="112"/>
      <c r="C577" s="13">
        <v>4047</v>
      </c>
      <c r="D577" s="13" t="s">
        <v>69</v>
      </c>
      <c r="E577" s="62">
        <v>2081.74</v>
      </c>
      <c r="F577" s="76">
        <v>100</v>
      </c>
      <c r="G577" s="62">
        <v>3417</v>
      </c>
      <c r="H577" s="62">
        <v>3281.98</v>
      </c>
      <c r="I577" s="62">
        <v>3281.98</v>
      </c>
      <c r="J577" s="75">
        <f t="shared" si="46"/>
        <v>100</v>
      </c>
      <c r="K577" s="76">
        <f t="shared" si="45"/>
        <v>157.655615014363</v>
      </c>
      <c r="L577" s="105"/>
    </row>
    <row r="578" spans="1:12" s="41" customFormat="1" ht="21" customHeight="1">
      <c r="A578" s="120"/>
      <c r="B578" s="112"/>
      <c r="C578" s="13">
        <v>4117</v>
      </c>
      <c r="D578" s="13" t="s">
        <v>187</v>
      </c>
      <c r="E578" s="62">
        <v>6368.47</v>
      </c>
      <c r="F578" s="76">
        <v>98</v>
      </c>
      <c r="G578" s="62">
        <v>7434</v>
      </c>
      <c r="H578" s="62">
        <v>7434</v>
      </c>
      <c r="I578" s="62">
        <v>7417.54</v>
      </c>
      <c r="J578" s="75">
        <f t="shared" si="46"/>
        <v>99.7785848802798</v>
      </c>
      <c r="K578" s="76">
        <f t="shared" si="45"/>
        <v>116.47287339031196</v>
      </c>
      <c r="L578" s="105"/>
    </row>
    <row r="579" spans="1:12" s="41" customFormat="1" ht="21" customHeight="1">
      <c r="A579" s="120"/>
      <c r="B579" s="112"/>
      <c r="C579" s="13">
        <v>4119</v>
      </c>
      <c r="D579" s="13" t="s">
        <v>187</v>
      </c>
      <c r="E579" s="62"/>
      <c r="F579" s="76"/>
      <c r="G579" s="62"/>
      <c r="H579" s="62">
        <v>349</v>
      </c>
      <c r="I579" s="62">
        <v>348.89</v>
      </c>
      <c r="J579" s="75">
        <f t="shared" si="46"/>
        <v>99.96848137535817</v>
      </c>
      <c r="K579" s="76"/>
      <c r="L579" s="105"/>
    </row>
    <row r="580" spans="1:12" s="41" customFormat="1" ht="12.75" customHeight="1">
      <c r="A580" s="120"/>
      <c r="B580" s="112"/>
      <c r="C580" s="13">
        <v>4127</v>
      </c>
      <c r="D580" s="13" t="s">
        <v>77</v>
      </c>
      <c r="E580" s="62">
        <v>846.97</v>
      </c>
      <c r="F580" s="76">
        <v>95</v>
      </c>
      <c r="G580" s="62">
        <v>1191</v>
      </c>
      <c r="H580" s="62">
        <v>1191</v>
      </c>
      <c r="I580" s="62">
        <v>953.58</v>
      </c>
      <c r="J580" s="75">
        <f t="shared" si="46"/>
        <v>80.0654911838791</v>
      </c>
      <c r="K580" s="76">
        <f t="shared" si="45"/>
        <v>112.58722268793464</v>
      </c>
      <c r="L580" s="105"/>
    </row>
    <row r="581" spans="1:12" s="41" customFormat="1" ht="33.75">
      <c r="A581" s="120"/>
      <c r="B581" s="112"/>
      <c r="C581" s="13">
        <v>4137</v>
      </c>
      <c r="D581" s="13" t="s">
        <v>239</v>
      </c>
      <c r="E581" s="62">
        <v>4995</v>
      </c>
      <c r="F581" s="76">
        <v>98</v>
      </c>
      <c r="G581" s="62">
        <v>5435</v>
      </c>
      <c r="H581" s="62"/>
      <c r="I581" s="62"/>
      <c r="J581" s="75"/>
      <c r="K581" s="76"/>
      <c r="L581" s="105"/>
    </row>
    <row r="582" spans="1:12" s="41" customFormat="1" ht="9.75" customHeight="1">
      <c r="A582" s="120"/>
      <c r="B582" s="112"/>
      <c r="C582" s="13">
        <v>4217</v>
      </c>
      <c r="D582" s="13" t="s">
        <v>14</v>
      </c>
      <c r="E582" s="62">
        <v>2538.43</v>
      </c>
      <c r="F582" s="76">
        <v>69</v>
      </c>
      <c r="G582" s="62">
        <v>3700</v>
      </c>
      <c r="H582" s="62">
        <v>1700</v>
      </c>
      <c r="I582" s="62">
        <v>1511.73</v>
      </c>
      <c r="J582" s="75">
        <f t="shared" si="46"/>
        <v>88.92529411764706</v>
      </c>
      <c r="K582" s="76">
        <f t="shared" si="45"/>
        <v>59.553739910101925</v>
      </c>
      <c r="L582" s="105"/>
    </row>
    <row r="583" spans="1:12" s="41" customFormat="1" ht="11.25">
      <c r="A583" s="120"/>
      <c r="B583" s="112"/>
      <c r="C583" s="13">
        <v>4267</v>
      </c>
      <c r="D583" s="13" t="s">
        <v>15</v>
      </c>
      <c r="E583" s="62">
        <v>1448.1</v>
      </c>
      <c r="F583" s="76">
        <v>99</v>
      </c>
      <c r="G583" s="62">
        <v>1134</v>
      </c>
      <c r="H583" s="62">
        <v>1134</v>
      </c>
      <c r="I583" s="62">
        <v>1134</v>
      </c>
      <c r="J583" s="75">
        <f t="shared" si="46"/>
        <v>100</v>
      </c>
      <c r="K583" s="76">
        <f t="shared" si="45"/>
        <v>78.30950901180859</v>
      </c>
      <c r="L583" s="105"/>
    </row>
    <row r="584" spans="1:12" s="41" customFormat="1" ht="14.25" customHeight="1">
      <c r="A584" s="120"/>
      <c r="B584" s="112"/>
      <c r="C584" s="13">
        <v>4269</v>
      </c>
      <c r="D584" s="13" t="s">
        <v>15</v>
      </c>
      <c r="E584" s="62"/>
      <c r="F584" s="76"/>
      <c r="G584" s="62"/>
      <c r="H584" s="62">
        <v>52.09</v>
      </c>
      <c r="I584" s="62">
        <v>52.08</v>
      </c>
      <c r="J584" s="75">
        <f t="shared" si="46"/>
        <v>99.98080245728545</v>
      </c>
      <c r="K584" s="76"/>
      <c r="L584" s="105"/>
    </row>
    <row r="585" spans="1:12" s="41" customFormat="1" ht="22.5">
      <c r="A585" s="120"/>
      <c r="B585" s="112"/>
      <c r="C585" s="13">
        <v>4307</v>
      </c>
      <c r="D585" s="13" t="s">
        <v>19</v>
      </c>
      <c r="E585" s="62">
        <v>38361.7</v>
      </c>
      <c r="F585" s="76">
        <v>86</v>
      </c>
      <c r="G585" s="62">
        <v>46596</v>
      </c>
      <c r="H585" s="62">
        <v>53905.94</v>
      </c>
      <c r="I585" s="62">
        <v>53609.12</v>
      </c>
      <c r="J585" s="75">
        <f t="shared" si="46"/>
        <v>99.44937422480714</v>
      </c>
      <c r="K585" s="76">
        <f t="shared" si="45"/>
        <v>139.74646587612125</v>
      </c>
      <c r="L585" s="105"/>
    </row>
    <row r="586" spans="1:12" s="41" customFormat="1" ht="12.75" customHeight="1">
      <c r="A586" s="120"/>
      <c r="B586" s="112"/>
      <c r="C586" s="13">
        <v>4309</v>
      </c>
      <c r="D586" s="13" t="s">
        <v>19</v>
      </c>
      <c r="E586" s="62">
        <v>3161.11</v>
      </c>
      <c r="F586" s="76">
        <v>68</v>
      </c>
      <c r="G586" s="62">
        <v>3023</v>
      </c>
      <c r="H586" s="62">
        <v>3023</v>
      </c>
      <c r="I586" s="62">
        <v>3022.16</v>
      </c>
      <c r="J586" s="75">
        <f t="shared" si="46"/>
        <v>99.97221303341051</v>
      </c>
      <c r="K586" s="76">
        <f t="shared" si="45"/>
        <v>95.60439212808159</v>
      </c>
      <c r="L586" s="105"/>
    </row>
    <row r="587" spans="1:12" s="41" customFormat="1" ht="12.75" customHeight="1">
      <c r="A587" s="120"/>
      <c r="B587" s="112"/>
      <c r="C587" s="13">
        <v>4357</v>
      </c>
      <c r="D587" s="13" t="s">
        <v>240</v>
      </c>
      <c r="E587" s="62">
        <v>49</v>
      </c>
      <c r="F587" s="76">
        <v>100</v>
      </c>
      <c r="G587" s="62">
        <v>163</v>
      </c>
      <c r="H587" s="62"/>
      <c r="I587" s="62"/>
      <c r="J587" s="75"/>
      <c r="K587" s="76"/>
      <c r="L587" s="105"/>
    </row>
    <row r="588" spans="1:12" s="41" customFormat="1" ht="33" customHeight="1">
      <c r="A588" s="120"/>
      <c r="B588" s="112"/>
      <c r="C588" s="13">
        <v>4377</v>
      </c>
      <c r="D588" s="13" t="s">
        <v>231</v>
      </c>
      <c r="E588" s="62"/>
      <c r="F588" s="76"/>
      <c r="G588" s="62">
        <v>80</v>
      </c>
      <c r="H588" s="62"/>
      <c r="I588" s="62"/>
      <c r="J588" s="75"/>
      <c r="K588" s="76"/>
      <c r="L588" s="105"/>
    </row>
    <row r="589" spans="1:12" s="41" customFormat="1" ht="33" customHeight="1">
      <c r="A589" s="120"/>
      <c r="B589" s="112"/>
      <c r="C589" s="13">
        <v>4407</v>
      </c>
      <c r="D589" s="13" t="s">
        <v>232</v>
      </c>
      <c r="E589" s="62"/>
      <c r="F589" s="76"/>
      <c r="G589" s="62">
        <v>920</v>
      </c>
      <c r="H589" s="62">
        <v>822.24</v>
      </c>
      <c r="I589" s="62">
        <v>822.24</v>
      </c>
      <c r="J589" s="75">
        <f t="shared" si="46"/>
        <v>100</v>
      </c>
      <c r="K589" s="76"/>
      <c r="L589" s="105"/>
    </row>
    <row r="590" spans="1:12" s="41" customFormat="1" ht="34.5" customHeight="1">
      <c r="A590" s="120"/>
      <c r="B590" s="112"/>
      <c r="C590" s="13">
        <v>4409</v>
      </c>
      <c r="D590" s="13" t="s">
        <v>232</v>
      </c>
      <c r="E590" s="62">
        <v>795.28</v>
      </c>
      <c r="F590" s="76">
        <v>89</v>
      </c>
      <c r="G590" s="62"/>
      <c r="H590" s="62"/>
      <c r="I590" s="62"/>
      <c r="J590" s="75"/>
      <c r="K590" s="76"/>
      <c r="L590" s="105"/>
    </row>
    <row r="591" spans="1:12" s="41" customFormat="1" ht="12.75" customHeight="1">
      <c r="A591" s="120"/>
      <c r="B591" s="112"/>
      <c r="C591" s="13">
        <v>4447</v>
      </c>
      <c r="D591" s="13" t="s">
        <v>49</v>
      </c>
      <c r="E591" s="62">
        <v>1038.06</v>
      </c>
      <c r="F591" s="76">
        <v>95</v>
      </c>
      <c r="G591" s="62">
        <v>1125</v>
      </c>
      <c r="H591" s="62">
        <v>1002.82</v>
      </c>
      <c r="I591" s="62">
        <v>1002.82</v>
      </c>
      <c r="J591" s="75">
        <f t="shared" si="46"/>
        <v>100</v>
      </c>
      <c r="K591" s="76">
        <f t="shared" si="45"/>
        <v>96.60520586478624</v>
      </c>
      <c r="L591" s="105"/>
    </row>
    <row r="592" spans="1:12" s="41" customFormat="1" ht="32.25" customHeight="1">
      <c r="A592" s="120"/>
      <c r="B592" s="112"/>
      <c r="C592" s="13">
        <v>4709</v>
      </c>
      <c r="D592" s="13" t="s">
        <v>176</v>
      </c>
      <c r="E592" s="62"/>
      <c r="F592" s="76"/>
      <c r="G592" s="62"/>
      <c r="H592" s="62">
        <v>50</v>
      </c>
      <c r="I592" s="62">
        <v>50</v>
      </c>
      <c r="J592" s="75"/>
      <c r="K592" s="76"/>
      <c r="L592" s="105"/>
    </row>
    <row r="593" spans="1:12" ht="30.75" customHeight="1">
      <c r="A593" s="107">
        <v>854</v>
      </c>
      <c r="B593" s="35"/>
      <c r="C593" s="35"/>
      <c r="D593" s="2" t="s">
        <v>154</v>
      </c>
      <c r="E593" s="60">
        <f>E594+E602+E605</f>
        <v>615597.38</v>
      </c>
      <c r="F593" s="66">
        <v>100</v>
      </c>
      <c r="G593" s="60">
        <f>G594+G602+G605</f>
        <v>347924</v>
      </c>
      <c r="H593" s="60">
        <f>H594+H602+H605</f>
        <v>607644</v>
      </c>
      <c r="I593" s="60">
        <f>I594+I602+I605</f>
        <v>579657.41</v>
      </c>
      <c r="J593" s="61">
        <f aca="true" t="shared" si="47" ref="J593:J604">(I593/H593)*100</f>
        <v>95.39424564383093</v>
      </c>
      <c r="K593" s="66">
        <f aca="true" t="shared" si="48" ref="K593:K604">(I593/E593)*100</f>
        <v>94.16177339806092</v>
      </c>
      <c r="L593" s="104">
        <f>I593/$I$709*100</f>
        <v>2.138048792108464</v>
      </c>
    </row>
    <row r="594" spans="1:12" ht="14.25" customHeight="1">
      <c r="A594" s="120"/>
      <c r="B594" s="121">
        <v>85401</v>
      </c>
      <c r="C594" s="35"/>
      <c r="D594" s="65" t="s">
        <v>155</v>
      </c>
      <c r="E594" s="60">
        <f>E595+E596+E598+E597+E599+E600+E601</f>
        <v>407261.18</v>
      </c>
      <c r="F594" s="66">
        <v>100</v>
      </c>
      <c r="G594" s="60">
        <f>G595+G596+G598+G597+G599+G600+G601</f>
        <v>335784</v>
      </c>
      <c r="H594" s="60">
        <f>H595+H596+H598+H597+H599+H600+H601</f>
        <v>340451</v>
      </c>
      <c r="I594" s="60">
        <f>I595+I596+I598+I597+I599+I600+I601</f>
        <v>314655.21</v>
      </c>
      <c r="J594" s="61">
        <f t="shared" si="47"/>
        <v>92.4230535378072</v>
      </c>
      <c r="K594" s="66">
        <f t="shared" si="48"/>
        <v>77.26128230537466</v>
      </c>
      <c r="L594" s="104">
        <f>I594/$I$709*100</f>
        <v>1.1605962074583591</v>
      </c>
    </row>
    <row r="595" spans="1:12" ht="24.75" customHeight="1">
      <c r="A595" s="120"/>
      <c r="B595" s="122"/>
      <c r="C595" s="25">
        <v>3020</v>
      </c>
      <c r="D595" s="13" t="s">
        <v>222</v>
      </c>
      <c r="E595" s="63">
        <v>20156.38</v>
      </c>
      <c r="F595" s="46">
        <v>100</v>
      </c>
      <c r="G595" s="63">
        <v>18840</v>
      </c>
      <c r="H595" s="63">
        <v>18840</v>
      </c>
      <c r="I595" s="63">
        <v>17481.41</v>
      </c>
      <c r="J595" s="46">
        <f t="shared" si="47"/>
        <v>92.78880042462845</v>
      </c>
      <c r="K595" s="46">
        <f t="shared" si="48"/>
        <v>86.72891660109603</v>
      </c>
      <c r="L595" s="105"/>
    </row>
    <row r="596" spans="1:12" ht="13.5" customHeight="1">
      <c r="A596" s="120"/>
      <c r="B596" s="122"/>
      <c r="C596" s="25">
        <v>4010</v>
      </c>
      <c r="D596" s="13" t="s">
        <v>140</v>
      </c>
      <c r="E596" s="63">
        <v>298539.29</v>
      </c>
      <c r="F596" s="46">
        <v>100</v>
      </c>
      <c r="G596" s="63">
        <v>232507</v>
      </c>
      <c r="H596" s="63">
        <v>232507</v>
      </c>
      <c r="I596" s="63">
        <v>216642.94</v>
      </c>
      <c r="J596" s="46">
        <f t="shared" si="47"/>
        <v>93.1769538121433</v>
      </c>
      <c r="K596" s="46">
        <f t="shared" si="48"/>
        <v>72.56764762855838</v>
      </c>
      <c r="L596" s="105">
        <f>I596/$I$709*100</f>
        <v>0.7990809195138667</v>
      </c>
    </row>
    <row r="597" spans="1:12" ht="21.75" customHeight="1">
      <c r="A597" s="120"/>
      <c r="B597" s="122"/>
      <c r="C597" s="25">
        <v>4040</v>
      </c>
      <c r="D597" s="13" t="s">
        <v>69</v>
      </c>
      <c r="E597" s="63">
        <v>20707.32</v>
      </c>
      <c r="F597" s="46">
        <v>100</v>
      </c>
      <c r="G597" s="63">
        <v>22640</v>
      </c>
      <c r="H597" s="63">
        <v>22640</v>
      </c>
      <c r="I597" s="63">
        <v>22354.22</v>
      </c>
      <c r="J597" s="42">
        <f t="shared" si="47"/>
        <v>98.73772084805654</v>
      </c>
      <c r="K597" s="46">
        <f t="shared" si="48"/>
        <v>107.9532262021353</v>
      </c>
      <c r="L597" s="105"/>
    </row>
    <row r="598" spans="1:12" ht="22.5" customHeight="1">
      <c r="A598" s="120"/>
      <c r="B598" s="122"/>
      <c r="C598" s="25">
        <v>4110</v>
      </c>
      <c r="D598" s="13" t="s">
        <v>111</v>
      </c>
      <c r="E598" s="63">
        <v>48707.07</v>
      </c>
      <c r="F598" s="46">
        <v>100</v>
      </c>
      <c r="G598" s="63">
        <v>41380</v>
      </c>
      <c r="H598" s="63">
        <v>46348</v>
      </c>
      <c r="I598" s="63">
        <v>41412.2</v>
      </c>
      <c r="J598" s="42">
        <f t="shared" si="47"/>
        <v>89.35056528868559</v>
      </c>
      <c r="K598" s="46">
        <f t="shared" si="48"/>
        <v>85.02297510402494</v>
      </c>
      <c r="L598" s="105"/>
    </row>
    <row r="599" spans="1:12" ht="11.25">
      <c r="A599" s="120"/>
      <c r="B599" s="122"/>
      <c r="C599" s="25">
        <v>4120</v>
      </c>
      <c r="D599" s="13" t="s">
        <v>46</v>
      </c>
      <c r="E599" s="63">
        <v>4347.86</v>
      </c>
      <c r="F599" s="46">
        <v>88</v>
      </c>
      <c r="G599" s="63">
        <v>6457</v>
      </c>
      <c r="H599" s="63">
        <v>6457</v>
      </c>
      <c r="I599" s="63">
        <v>3804.44</v>
      </c>
      <c r="J599" s="42">
        <f t="shared" si="47"/>
        <v>58.919622115533535</v>
      </c>
      <c r="K599" s="46">
        <f t="shared" si="48"/>
        <v>87.50143748878759</v>
      </c>
      <c r="L599" s="105"/>
    </row>
    <row r="600" spans="1:12" ht="10.5" customHeight="1">
      <c r="A600" s="120"/>
      <c r="B600" s="122"/>
      <c r="C600" s="25">
        <v>4210</v>
      </c>
      <c r="D600" s="13" t="s">
        <v>14</v>
      </c>
      <c r="E600" s="63"/>
      <c r="F600" s="46"/>
      <c r="G600" s="63">
        <v>1000</v>
      </c>
      <c r="H600" s="63">
        <v>699</v>
      </c>
      <c r="I600" s="63"/>
      <c r="J600" s="42">
        <f t="shared" si="47"/>
        <v>0</v>
      </c>
      <c r="K600" s="46"/>
      <c r="L600" s="105"/>
    </row>
    <row r="601" spans="1:12" ht="24.75" customHeight="1">
      <c r="A601" s="120"/>
      <c r="B601" s="122"/>
      <c r="C601" s="25">
        <v>4440</v>
      </c>
      <c r="D601" s="13" t="s">
        <v>49</v>
      </c>
      <c r="E601" s="63">
        <v>14803.26</v>
      </c>
      <c r="F601" s="46">
        <v>100</v>
      </c>
      <c r="G601" s="63">
        <v>12960</v>
      </c>
      <c r="H601" s="63">
        <v>12960</v>
      </c>
      <c r="I601" s="63">
        <v>12960</v>
      </c>
      <c r="J601" s="46">
        <f t="shared" si="47"/>
        <v>100</v>
      </c>
      <c r="K601" s="46">
        <f t="shared" si="48"/>
        <v>87.54828328354701</v>
      </c>
      <c r="L601" s="105"/>
    </row>
    <row r="602" spans="1:12" ht="21">
      <c r="A602" s="120"/>
      <c r="B602" s="121">
        <v>85415</v>
      </c>
      <c r="C602" s="35"/>
      <c r="D602" s="2" t="s">
        <v>201</v>
      </c>
      <c r="E602" s="60">
        <f>SUM(E603:E604)</f>
        <v>208336.2</v>
      </c>
      <c r="F602" s="66">
        <v>100</v>
      </c>
      <c r="G602" s="60">
        <f>G603+G604</f>
        <v>10000</v>
      </c>
      <c r="H602" s="60">
        <f>H603+H604</f>
        <v>265053</v>
      </c>
      <c r="I602" s="60">
        <f>I603+I604</f>
        <v>265002.2</v>
      </c>
      <c r="J602" s="61">
        <f t="shared" si="47"/>
        <v>99.98083402187487</v>
      </c>
      <c r="K602" s="66">
        <f t="shared" si="48"/>
        <v>127.19930573755305</v>
      </c>
      <c r="L602" s="104">
        <f>I602/$I$709*100</f>
        <v>0.9774525846501049</v>
      </c>
    </row>
    <row r="603" spans="1:12" ht="11.25" customHeight="1">
      <c r="A603" s="120"/>
      <c r="B603" s="122"/>
      <c r="C603" s="25">
        <v>3240</v>
      </c>
      <c r="D603" s="13" t="s">
        <v>156</v>
      </c>
      <c r="E603" s="63">
        <v>188481.2</v>
      </c>
      <c r="F603" s="46">
        <v>100</v>
      </c>
      <c r="G603" s="63">
        <v>10000</v>
      </c>
      <c r="H603" s="63">
        <v>241281</v>
      </c>
      <c r="I603" s="63">
        <v>241230.2</v>
      </c>
      <c r="J603" s="42">
        <f t="shared" si="47"/>
        <v>99.978945710603</v>
      </c>
      <c r="K603" s="46">
        <f t="shared" si="48"/>
        <v>127.98634558778276</v>
      </c>
      <c r="L603" s="105">
        <f>I603/$I$709*100</f>
        <v>0.8897702829850535</v>
      </c>
    </row>
    <row r="604" spans="1:12" ht="12" customHeight="1">
      <c r="A604" s="120"/>
      <c r="B604" s="122"/>
      <c r="C604" s="25">
        <v>3260</v>
      </c>
      <c r="D604" s="13" t="s">
        <v>109</v>
      </c>
      <c r="E604" s="63">
        <v>19855</v>
      </c>
      <c r="F604" s="46"/>
      <c r="G604" s="63"/>
      <c r="H604" s="63">
        <v>23772</v>
      </c>
      <c r="I604" s="63">
        <v>23772</v>
      </c>
      <c r="J604" s="42">
        <f t="shared" si="47"/>
        <v>100</v>
      </c>
      <c r="K604" s="46">
        <f t="shared" si="48"/>
        <v>119.7280282044825</v>
      </c>
      <c r="L604" s="105"/>
    </row>
    <row r="605" spans="1:12" s="24" customFormat="1" ht="31.5">
      <c r="A605" s="108"/>
      <c r="B605" s="107">
        <v>85446</v>
      </c>
      <c r="C605" s="35"/>
      <c r="D605" s="54" t="s">
        <v>206</v>
      </c>
      <c r="E605" s="60">
        <f>E606+E607</f>
        <v>0</v>
      </c>
      <c r="F605" s="66"/>
      <c r="G605" s="60">
        <f>G606+G607</f>
        <v>2140</v>
      </c>
      <c r="H605" s="60">
        <f>H606+H607</f>
        <v>2140</v>
      </c>
      <c r="I605" s="60">
        <f>I606+I607</f>
        <v>0</v>
      </c>
      <c r="J605" s="42"/>
      <c r="K605" s="66"/>
      <c r="L605" s="105"/>
    </row>
    <row r="606" spans="1:12" s="24" customFormat="1" ht="10.5" customHeight="1">
      <c r="A606" s="108"/>
      <c r="B606" s="120"/>
      <c r="C606" s="25">
        <v>4300</v>
      </c>
      <c r="D606" s="13" t="s">
        <v>19</v>
      </c>
      <c r="E606" s="60"/>
      <c r="F606" s="66"/>
      <c r="G606" s="63">
        <v>1857</v>
      </c>
      <c r="H606" s="63">
        <v>1857</v>
      </c>
      <c r="I606" s="63"/>
      <c r="J606" s="42"/>
      <c r="K606" s="46"/>
      <c r="L606" s="105"/>
    </row>
    <row r="607" spans="1:12" s="24" customFormat="1" ht="14.25" customHeight="1">
      <c r="A607" s="110"/>
      <c r="B607" s="110"/>
      <c r="C607" s="25">
        <v>4410</v>
      </c>
      <c r="D607" s="13" t="s">
        <v>249</v>
      </c>
      <c r="E607" s="60"/>
      <c r="F607" s="66"/>
      <c r="G607" s="63">
        <v>283</v>
      </c>
      <c r="H607" s="63">
        <v>283</v>
      </c>
      <c r="I607" s="63"/>
      <c r="J607" s="42"/>
      <c r="K607" s="46"/>
      <c r="L607" s="105"/>
    </row>
    <row r="608" spans="1:12" ht="30.75" customHeight="1">
      <c r="A608" s="114" t="s">
        <v>157</v>
      </c>
      <c r="B608" s="35"/>
      <c r="C608" s="35"/>
      <c r="D608" s="2" t="s">
        <v>158</v>
      </c>
      <c r="E608" s="60">
        <f>E612+E621+E625+E633+E639+E627+E631+E636</f>
        <v>786415.1100000001</v>
      </c>
      <c r="F608" s="66">
        <v>73</v>
      </c>
      <c r="G608" s="60">
        <f>G612+G621+G625+G633+G639+G627+G631+G636</f>
        <v>5701886.45</v>
      </c>
      <c r="H608" s="60">
        <f>H612+H621+H625+H633+H639+H627+H631+H636</f>
        <v>4610236.45</v>
      </c>
      <c r="I608" s="60">
        <f>I612+I621+I625+I633+I639+I627+I631+I636</f>
        <v>4079059.4000000004</v>
      </c>
      <c r="J608" s="61">
        <f>(I608/H608)*100</f>
        <v>88.47831221324886</v>
      </c>
      <c r="K608" s="66">
        <f>(I608/E608)*100</f>
        <v>518.69036443107</v>
      </c>
      <c r="L608" s="104">
        <f>I608/$I$709*100</f>
        <v>15.04548699396196</v>
      </c>
    </row>
    <row r="609" spans="1:12" ht="15" customHeight="1">
      <c r="A609" s="119"/>
      <c r="B609" s="35"/>
      <c r="C609" s="35"/>
      <c r="D609" s="89" t="s">
        <v>8</v>
      </c>
      <c r="E609" s="77">
        <f>E608-E610</f>
        <v>520315.51000000007</v>
      </c>
      <c r="F609" s="47">
        <v>91</v>
      </c>
      <c r="G609" s="77">
        <f>G608-G610</f>
        <v>720323.3200000003</v>
      </c>
      <c r="H609" s="77">
        <f>H608-H610</f>
        <v>927883.3200000003</v>
      </c>
      <c r="I609" s="77">
        <f>I608-I610</f>
        <v>796946.4100000001</v>
      </c>
      <c r="J609" s="50">
        <f>(I609/H609)*100</f>
        <v>85.88864492143257</v>
      </c>
      <c r="K609" s="99">
        <v>144</v>
      </c>
      <c r="L609" s="105">
        <f>I609/$I$709*100</f>
        <v>2.9395126843555346</v>
      </c>
    </row>
    <row r="610" spans="1:12" ht="12" customHeight="1">
      <c r="A610" s="119"/>
      <c r="B610" s="35"/>
      <c r="C610" s="35"/>
      <c r="D610" s="89" t="s">
        <v>198</v>
      </c>
      <c r="E610" s="77">
        <f>E617+E618+E619+E620+E632+E624</f>
        <v>266099.60000000003</v>
      </c>
      <c r="F610" s="47">
        <v>53</v>
      </c>
      <c r="G610" s="77">
        <f>G617+G618+G619+G620+G632+G624</f>
        <v>4981563.13</v>
      </c>
      <c r="H610" s="77">
        <f>H617+H618+H619+H620+H632+H624</f>
        <v>3682353.13</v>
      </c>
      <c r="I610" s="77">
        <f>I617+I618+I619+I620+I632+I624</f>
        <v>3282112.99</v>
      </c>
      <c r="J610" s="50">
        <f>(I610/H610)*100</f>
        <v>89.13085937523869</v>
      </c>
      <c r="K610" s="99">
        <v>144</v>
      </c>
      <c r="L610" s="105">
        <f>I610/$I$709*100</f>
        <v>12.105974309606426</v>
      </c>
    </row>
    <row r="611" spans="1:12" ht="11.25">
      <c r="A611" s="119"/>
      <c r="B611" s="25"/>
      <c r="C611" s="25"/>
      <c r="D611" s="85" t="s">
        <v>9</v>
      </c>
      <c r="E611" s="77">
        <f>E618+E619+E620+E632</f>
        <v>94099.6</v>
      </c>
      <c r="F611" s="47">
        <v>42</v>
      </c>
      <c r="G611" s="77">
        <f>G618+G619+G620+G632</f>
        <v>4831563.13</v>
      </c>
      <c r="H611" s="77">
        <f>H618+H619+H620+H632</f>
        <v>3574353.13</v>
      </c>
      <c r="I611" s="77">
        <f>I618+I619+I620+I632</f>
        <v>3282112.99</v>
      </c>
      <c r="J611" s="50">
        <f>(I611/H611)*100</f>
        <v>91.82397123699974</v>
      </c>
      <c r="K611" s="99">
        <f>(I611/E611)*100</f>
        <v>3487.913859357532</v>
      </c>
      <c r="L611" s="105">
        <f>I611/$I$709*100</f>
        <v>12.105974309606426</v>
      </c>
    </row>
    <row r="612" spans="1:12" ht="22.5" customHeight="1">
      <c r="A612" s="119"/>
      <c r="B612" s="107">
        <v>90001</v>
      </c>
      <c r="C612" s="35"/>
      <c r="D612" s="2" t="s">
        <v>159</v>
      </c>
      <c r="E612" s="60">
        <f>E615+E618+E619+E620+E613+E616+E614+E617</f>
        <v>236571.57</v>
      </c>
      <c r="F612" s="66">
        <v>65</v>
      </c>
      <c r="G612" s="60">
        <f>G615+G618+G619+G620+G613+G616+G614+G617</f>
        <v>5089063.13</v>
      </c>
      <c r="H612" s="60">
        <f>H615+H618+H619+H620+H613+H616+H614+H617</f>
        <v>3823413.13</v>
      </c>
      <c r="I612" s="60">
        <f>I615+I618+I619+I620+I613+I616+I614+I617</f>
        <v>3495871.43</v>
      </c>
      <c r="J612" s="61">
        <f aca="true" t="shared" si="49" ref="J612:J642">(I612/H612)*100</f>
        <v>91.43326423634477</v>
      </c>
      <c r="K612" s="66">
        <f>(I612/E612)*100</f>
        <v>1477.7225471344677</v>
      </c>
      <c r="L612" s="104">
        <f>I612/$I$709*100</f>
        <v>12.894415838275902</v>
      </c>
    </row>
    <row r="613" spans="1:12" ht="12" customHeight="1">
      <c r="A613" s="119"/>
      <c r="B613" s="108"/>
      <c r="C613" s="25">
        <v>4210</v>
      </c>
      <c r="D613" s="13" t="s">
        <v>14</v>
      </c>
      <c r="E613" s="63">
        <v>2712.83</v>
      </c>
      <c r="F613" s="46">
        <v>90</v>
      </c>
      <c r="G613" s="63">
        <v>13500</v>
      </c>
      <c r="H613" s="63">
        <v>1500</v>
      </c>
      <c r="I613" s="63">
        <v>940.41</v>
      </c>
      <c r="J613" s="42">
        <f t="shared" si="49"/>
        <v>62.693999999999996</v>
      </c>
      <c r="K613" s="46">
        <f>(I613/E613)*100</f>
        <v>34.66527574525495</v>
      </c>
      <c r="L613" s="105"/>
    </row>
    <row r="614" spans="1:12" ht="11.25">
      <c r="A614" s="119"/>
      <c r="B614" s="108"/>
      <c r="C614" s="25">
        <v>4260</v>
      </c>
      <c r="D614" s="13" t="s">
        <v>15</v>
      </c>
      <c r="E614" s="63">
        <v>10704.46</v>
      </c>
      <c r="F614" s="46">
        <v>82</v>
      </c>
      <c r="G614" s="63">
        <v>65000</v>
      </c>
      <c r="H614" s="63">
        <v>228460</v>
      </c>
      <c r="I614" s="63">
        <v>198607.47</v>
      </c>
      <c r="J614" s="42">
        <f t="shared" si="49"/>
        <v>86.9331480346669</v>
      </c>
      <c r="K614" s="46">
        <f>(I614/E614)*100</f>
        <v>1855.3712190993288</v>
      </c>
      <c r="L614" s="105">
        <f>I614/$I$709*100</f>
        <v>0.7325576349264956</v>
      </c>
    </row>
    <row r="615" spans="1:12" ht="13.5" customHeight="1">
      <c r="A615" s="119"/>
      <c r="B615" s="108"/>
      <c r="C615" s="25">
        <v>4300</v>
      </c>
      <c r="D615" s="13" t="s">
        <v>19</v>
      </c>
      <c r="E615" s="63">
        <v>3541.19</v>
      </c>
      <c r="F615" s="46">
        <v>71</v>
      </c>
      <c r="G615" s="63">
        <v>19000</v>
      </c>
      <c r="H615" s="63">
        <v>6100</v>
      </c>
      <c r="I615" s="63">
        <v>2875.06</v>
      </c>
      <c r="J615" s="42">
        <f t="shared" si="49"/>
        <v>47.13213114754098</v>
      </c>
      <c r="K615" s="46">
        <f>(I615/E615)*100</f>
        <v>81.18909180247317</v>
      </c>
      <c r="L615" s="105"/>
    </row>
    <row r="616" spans="1:12" ht="22.5">
      <c r="A616" s="119"/>
      <c r="B616" s="108"/>
      <c r="C616" s="25">
        <v>4520</v>
      </c>
      <c r="D616" s="13" t="s">
        <v>189</v>
      </c>
      <c r="E616" s="63">
        <v>8565.63</v>
      </c>
      <c r="F616" s="46">
        <v>94</v>
      </c>
      <c r="G616" s="63">
        <v>10000</v>
      </c>
      <c r="H616" s="63">
        <v>13000</v>
      </c>
      <c r="I616" s="63">
        <v>11335.5</v>
      </c>
      <c r="J616" s="42">
        <f t="shared" si="49"/>
        <v>87.19615384615385</v>
      </c>
      <c r="K616" s="46"/>
      <c r="L616" s="105"/>
    </row>
    <row r="617" spans="1:12" ht="33.75" customHeight="1">
      <c r="A617" s="119"/>
      <c r="B617" s="108"/>
      <c r="C617" s="25">
        <v>6010</v>
      </c>
      <c r="D617" s="13" t="s">
        <v>213</v>
      </c>
      <c r="E617" s="63">
        <v>134000</v>
      </c>
      <c r="F617" s="46">
        <v>100</v>
      </c>
      <c r="G617" s="63">
        <v>150000</v>
      </c>
      <c r="H617" s="63"/>
      <c r="I617" s="63"/>
      <c r="J617" s="46"/>
      <c r="K617" s="46"/>
      <c r="L617" s="105"/>
    </row>
    <row r="618" spans="1:12" ht="34.5" customHeight="1">
      <c r="A618" s="119"/>
      <c r="B618" s="108"/>
      <c r="C618" s="25">
        <v>6050</v>
      </c>
      <c r="D618" s="13" t="s">
        <v>224</v>
      </c>
      <c r="E618" s="63">
        <v>55029.83</v>
      </c>
      <c r="F618" s="46">
        <v>89</v>
      </c>
      <c r="G618" s="63">
        <v>654000</v>
      </c>
      <c r="H618" s="63">
        <v>42000</v>
      </c>
      <c r="I618" s="63">
        <v>282.26</v>
      </c>
      <c r="J618" s="42">
        <f t="shared" si="49"/>
        <v>0.672047619047619</v>
      </c>
      <c r="K618" s="46">
        <f>(I618/E618)*100</f>
        <v>0.512921809862033</v>
      </c>
      <c r="L618" s="105"/>
    </row>
    <row r="619" spans="1:12" ht="33" customHeight="1">
      <c r="A619" s="119"/>
      <c r="B619" s="108"/>
      <c r="C619" s="25">
        <v>6057</v>
      </c>
      <c r="D619" s="13" t="s">
        <v>22</v>
      </c>
      <c r="E619" s="63"/>
      <c r="F619" s="46"/>
      <c r="G619" s="63">
        <v>1429830.89</v>
      </c>
      <c r="H619" s="63">
        <v>1406330.89</v>
      </c>
      <c r="I619" s="63">
        <v>1241997.75</v>
      </c>
      <c r="J619" s="42">
        <f t="shared" si="49"/>
        <v>88.31475997800206</v>
      </c>
      <c r="K619" s="46"/>
      <c r="L619" s="105">
        <f>I619/$I$709*100</f>
        <v>4.581071066078375</v>
      </c>
    </row>
    <row r="620" spans="1:12" ht="33" customHeight="1">
      <c r="A620" s="119"/>
      <c r="B620" s="108"/>
      <c r="C620" s="25">
        <v>6059</v>
      </c>
      <c r="D620" s="13" t="s">
        <v>22</v>
      </c>
      <c r="E620" s="63">
        <v>22017.63</v>
      </c>
      <c r="F620" s="46">
        <v>26</v>
      </c>
      <c r="G620" s="63">
        <v>2747732.24</v>
      </c>
      <c r="H620" s="63">
        <v>2126022.24</v>
      </c>
      <c r="I620" s="63">
        <v>2039832.98</v>
      </c>
      <c r="J620" s="42">
        <f t="shared" si="49"/>
        <v>95.94598502412654</v>
      </c>
      <c r="K620" s="46">
        <f>(I620/E620)*100</f>
        <v>9264.543822382337</v>
      </c>
      <c r="L620" s="105">
        <f>I620/$I$709*100</f>
        <v>7.523862136071043</v>
      </c>
    </row>
    <row r="621" spans="1:12" ht="21">
      <c r="A621" s="119"/>
      <c r="B621" s="107">
        <v>90002</v>
      </c>
      <c r="C621" s="35"/>
      <c r="D621" s="2" t="s">
        <v>160</v>
      </c>
      <c r="E621" s="60">
        <f>E623+E624+E622</f>
        <v>102963.08</v>
      </c>
      <c r="F621" s="66">
        <v>47</v>
      </c>
      <c r="G621" s="60">
        <f>G623+G624+G622</f>
        <v>101680</v>
      </c>
      <c r="H621" s="60">
        <f>H623+H624+H622</f>
        <v>204680</v>
      </c>
      <c r="I621" s="60">
        <f>I623+I624+I622</f>
        <v>82710.78</v>
      </c>
      <c r="J621" s="61">
        <f t="shared" si="49"/>
        <v>40.40980066445183</v>
      </c>
      <c r="K621" s="66">
        <f>(I621/E621)*100</f>
        <v>80.33052235811128</v>
      </c>
      <c r="L621" s="104"/>
    </row>
    <row r="622" spans="1:12" ht="22.5">
      <c r="A622" s="119"/>
      <c r="B622" s="120"/>
      <c r="C622" s="25">
        <v>4210</v>
      </c>
      <c r="D622" s="13" t="s">
        <v>286</v>
      </c>
      <c r="E622" s="79"/>
      <c r="F622" s="33"/>
      <c r="G622" s="79">
        <v>18000</v>
      </c>
      <c r="H622" s="79">
        <v>1000</v>
      </c>
      <c r="I622" s="79">
        <v>171.4</v>
      </c>
      <c r="J622" s="80"/>
      <c r="K622" s="33"/>
      <c r="L622" s="105"/>
    </row>
    <row r="623" spans="1:12" ht="12.75" customHeight="1">
      <c r="A623" s="119"/>
      <c r="B623" s="108"/>
      <c r="C623" s="25">
        <v>4300</v>
      </c>
      <c r="D623" s="13" t="s">
        <v>19</v>
      </c>
      <c r="E623" s="63">
        <v>64963.08</v>
      </c>
      <c r="F623" s="46">
        <v>92</v>
      </c>
      <c r="G623" s="63">
        <v>83680</v>
      </c>
      <c r="H623" s="63">
        <v>95680</v>
      </c>
      <c r="I623" s="63">
        <v>82539.38</v>
      </c>
      <c r="J623" s="42">
        <f t="shared" si="49"/>
        <v>86.26607441471572</v>
      </c>
      <c r="K623" s="46">
        <f>(I623/E623)*100</f>
        <v>127.05582924947525</v>
      </c>
      <c r="L623" s="105"/>
    </row>
    <row r="624" spans="1:12" ht="21.75" customHeight="1">
      <c r="A624" s="119"/>
      <c r="B624" s="108"/>
      <c r="C624" s="25">
        <v>6010</v>
      </c>
      <c r="D624" s="13" t="s">
        <v>213</v>
      </c>
      <c r="E624" s="63">
        <v>38000</v>
      </c>
      <c r="F624" s="46">
        <v>26</v>
      </c>
      <c r="G624" s="63"/>
      <c r="H624" s="63">
        <v>108000</v>
      </c>
      <c r="I624" s="63"/>
      <c r="J624" s="42">
        <f t="shared" si="49"/>
        <v>0</v>
      </c>
      <c r="K624" s="46"/>
      <c r="L624" s="105"/>
    </row>
    <row r="625" spans="1:12" ht="21">
      <c r="A625" s="119"/>
      <c r="B625" s="107">
        <v>90003</v>
      </c>
      <c r="C625" s="35"/>
      <c r="D625" s="2" t="s">
        <v>190</v>
      </c>
      <c r="E625" s="60">
        <f>E626</f>
        <v>153999.97</v>
      </c>
      <c r="F625" s="66">
        <v>91</v>
      </c>
      <c r="G625" s="60">
        <f>G626</f>
        <v>193344</v>
      </c>
      <c r="H625" s="60">
        <f>H626</f>
        <v>209344</v>
      </c>
      <c r="I625" s="60">
        <f>I626</f>
        <v>191343.91</v>
      </c>
      <c r="J625" s="61">
        <f t="shared" si="49"/>
        <v>91.40166902323449</v>
      </c>
      <c r="K625" s="66">
        <f>(I625/E625)*100</f>
        <v>124.2493164122045</v>
      </c>
      <c r="L625" s="104">
        <f>I625/$I$709*100</f>
        <v>0.7057662139656088</v>
      </c>
    </row>
    <row r="626" spans="1:12" ht="15.75" customHeight="1">
      <c r="A626" s="119"/>
      <c r="B626" s="108"/>
      <c r="C626" s="25">
        <v>4300</v>
      </c>
      <c r="D626" s="13" t="s">
        <v>19</v>
      </c>
      <c r="E626" s="63">
        <v>153999.97</v>
      </c>
      <c r="F626" s="46">
        <v>91</v>
      </c>
      <c r="G626" s="63">
        <v>193344</v>
      </c>
      <c r="H626" s="63">
        <v>209344</v>
      </c>
      <c r="I626" s="63">
        <v>191343.91</v>
      </c>
      <c r="J626" s="80">
        <f t="shared" si="49"/>
        <v>91.40166902323449</v>
      </c>
      <c r="K626" s="46"/>
      <c r="L626" s="105">
        <f>I626/$I$709*100</f>
        <v>0.7057662139656088</v>
      </c>
    </row>
    <row r="627" spans="1:12" ht="21">
      <c r="A627" s="119"/>
      <c r="B627" s="107">
        <v>90004</v>
      </c>
      <c r="C627" s="35"/>
      <c r="D627" s="2" t="s">
        <v>161</v>
      </c>
      <c r="E627" s="60">
        <f>E628+E630+E629</f>
        <v>95693.57</v>
      </c>
      <c r="F627" s="66">
        <v>97</v>
      </c>
      <c r="G627" s="60">
        <f>G628+G630+G629</f>
        <v>108999.32</v>
      </c>
      <c r="H627" s="60">
        <f>H628+H630+H629</f>
        <v>121999.32</v>
      </c>
      <c r="I627" s="60">
        <f>I628+I630+I629</f>
        <v>103164.31</v>
      </c>
      <c r="J627" s="61">
        <f t="shared" si="49"/>
        <v>84.56138116179663</v>
      </c>
      <c r="K627" s="66">
        <f>(I627/E627)*100</f>
        <v>107.80694042452382</v>
      </c>
      <c r="L627" s="104"/>
    </row>
    <row r="628" spans="1:12" ht="21.75" customHeight="1">
      <c r="A628" s="119"/>
      <c r="B628" s="108"/>
      <c r="C628" s="25">
        <v>4210</v>
      </c>
      <c r="D628" s="13" t="s">
        <v>14</v>
      </c>
      <c r="E628" s="63">
        <v>693.57</v>
      </c>
      <c r="F628" s="46">
        <v>22</v>
      </c>
      <c r="G628" s="63">
        <v>8039.32</v>
      </c>
      <c r="H628" s="63">
        <v>8039.32</v>
      </c>
      <c r="I628" s="63">
        <v>188.3</v>
      </c>
      <c r="J628" s="42">
        <f t="shared" si="49"/>
        <v>2.3422379007179717</v>
      </c>
      <c r="K628" s="46">
        <f>(I628/E628)*100</f>
        <v>27.14938650749023</v>
      </c>
      <c r="L628" s="105"/>
    </row>
    <row r="629" spans="1:12" ht="12" customHeight="1">
      <c r="A629" s="119"/>
      <c r="B629" s="108"/>
      <c r="C629" s="25">
        <v>4270</v>
      </c>
      <c r="D629" s="13" t="s">
        <v>17</v>
      </c>
      <c r="E629" s="63"/>
      <c r="F629" s="46"/>
      <c r="G629" s="63"/>
      <c r="H629" s="63"/>
      <c r="I629" s="63"/>
      <c r="J629" s="42"/>
      <c r="K629" s="46"/>
      <c r="L629" s="105"/>
    </row>
    <row r="630" spans="1:12" ht="22.5">
      <c r="A630" s="119"/>
      <c r="B630" s="108"/>
      <c r="C630" s="25">
        <v>4300</v>
      </c>
      <c r="D630" s="13" t="s">
        <v>19</v>
      </c>
      <c r="E630" s="63">
        <v>95000</v>
      </c>
      <c r="F630" s="46">
        <v>100</v>
      </c>
      <c r="G630" s="63">
        <v>100960</v>
      </c>
      <c r="H630" s="63">
        <v>113960</v>
      </c>
      <c r="I630" s="63">
        <v>102976.01</v>
      </c>
      <c r="J630" s="42">
        <f t="shared" si="49"/>
        <v>90.36153913653914</v>
      </c>
      <c r="K630" s="66"/>
      <c r="L630" s="105"/>
    </row>
    <row r="631" spans="1:12" ht="21">
      <c r="A631" s="119"/>
      <c r="B631" s="107">
        <v>90005</v>
      </c>
      <c r="C631" s="25"/>
      <c r="D631" s="2" t="s">
        <v>191</v>
      </c>
      <c r="E631" s="60">
        <f>E632</f>
        <v>17052.14</v>
      </c>
      <c r="F631" s="66">
        <v>61</v>
      </c>
      <c r="G631" s="60">
        <f>G632</f>
        <v>0</v>
      </c>
      <c r="H631" s="60">
        <f>H632</f>
        <v>0</v>
      </c>
      <c r="I631" s="60">
        <f>I632</f>
        <v>0</v>
      </c>
      <c r="J631" s="66"/>
      <c r="K631" s="66"/>
      <c r="L631" s="105"/>
    </row>
    <row r="632" spans="1:12" ht="32.25" customHeight="1">
      <c r="A632" s="119"/>
      <c r="B632" s="109"/>
      <c r="C632" s="25">
        <v>6050</v>
      </c>
      <c r="D632" s="13" t="s">
        <v>22</v>
      </c>
      <c r="E632" s="63">
        <v>17052.14</v>
      </c>
      <c r="F632" s="46">
        <v>82</v>
      </c>
      <c r="G632" s="63"/>
      <c r="H632" s="63"/>
      <c r="I632" s="63"/>
      <c r="J632" s="46"/>
      <c r="K632" s="33"/>
      <c r="L632" s="105"/>
    </row>
    <row r="633" spans="1:12" ht="21" customHeight="1">
      <c r="A633" s="119"/>
      <c r="B633" s="121">
        <v>90015</v>
      </c>
      <c r="C633" s="35"/>
      <c r="D633" s="2" t="s">
        <v>162</v>
      </c>
      <c r="E633" s="60">
        <f>E634+E635</f>
        <v>109581.43000000001</v>
      </c>
      <c r="F633" s="66">
        <v>88</v>
      </c>
      <c r="G633" s="60">
        <f>G634+G635</f>
        <v>114000</v>
      </c>
      <c r="H633" s="60">
        <f>H634+H635</f>
        <v>135000</v>
      </c>
      <c r="I633" s="60">
        <f>I634+I635</f>
        <v>117560.61</v>
      </c>
      <c r="J633" s="61">
        <f t="shared" si="49"/>
        <v>87.08193333333334</v>
      </c>
      <c r="K633" s="66">
        <f aca="true" t="shared" si="50" ref="K633:K642">(I633/E633)*100</f>
        <v>107.28150745979497</v>
      </c>
      <c r="L633" s="104"/>
    </row>
    <row r="634" spans="1:12" ht="11.25">
      <c r="A634" s="119"/>
      <c r="B634" s="122"/>
      <c r="C634" s="25">
        <v>4260</v>
      </c>
      <c r="D634" s="13" t="s">
        <v>15</v>
      </c>
      <c r="E634" s="63">
        <v>99129.82</v>
      </c>
      <c r="F634" s="46">
        <v>86</v>
      </c>
      <c r="G634" s="63">
        <v>109000</v>
      </c>
      <c r="H634" s="63">
        <v>132000</v>
      </c>
      <c r="I634" s="63">
        <v>115991.13</v>
      </c>
      <c r="J634" s="42">
        <f t="shared" si="49"/>
        <v>87.87206818181818</v>
      </c>
      <c r="K634" s="46">
        <f t="shared" si="50"/>
        <v>117.00932171570572</v>
      </c>
      <c r="L634" s="105"/>
    </row>
    <row r="635" spans="1:12" ht="13.5" customHeight="1">
      <c r="A635" s="119"/>
      <c r="B635" s="122"/>
      <c r="C635" s="25">
        <v>4300</v>
      </c>
      <c r="D635" s="13" t="s">
        <v>19</v>
      </c>
      <c r="E635" s="63">
        <v>10451.61</v>
      </c>
      <c r="F635" s="46">
        <v>100</v>
      </c>
      <c r="G635" s="63">
        <v>5000</v>
      </c>
      <c r="H635" s="63">
        <v>3000</v>
      </c>
      <c r="I635" s="63">
        <v>1569.48</v>
      </c>
      <c r="J635" s="42">
        <f t="shared" si="49"/>
        <v>52.315999999999995</v>
      </c>
      <c r="K635" s="46">
        <f t="shared" si="50"/>
        <v>15.016633800916795</v>
      </c>
      <c r="L635" s="105"/>
    </row>
    <row r="636" spans="1:12" ht="63">
      <c r="A636" s="119"/>
      <c r="B636" s="107">
        <v>90019</v>
      </c>
      <c r="C636" s="35"/>
      <c r="D636" s="2" t="s">
        <v>253</v>
      </c>
      <c r="E636" s="81">
        <f>E637+E638</f>
        <v>6707.87</v>
      </c>
      <c r="F636" s="82">
        <v>88</v>
      </c>
      <c r="G636" s="81">
        <f>G637+G638</f>
        <v>9000</v>
      </c>
      <c r="H636" s="81">
        <f>H637+H638</f>
        <v>9000</v>
      </c>
      <c r="I636" s="81">
        <f>I637+I638</f>
        <v>5001.68</v>
      </c>
      <c r="J636" s="106">
        <f t="shared" si="49"/>
        <v>55.574222222222225</v>
      </c>
      <c r="K636" s="82">
        <f t="shared" si="50"/>
        <v>74.56435500389841</v>
      </c>
      <c r="L636" s="104"/>
    </row>
    <row r="637" spans="1:12" ht="21.75" customHeight="1">
      <c r="A637" s="119"/>
      <c r="B637" s="109"/>
      <c r="C637" s="25">
        <v>4210</v>
      </c>
      <c r="D637" s="13" t="s">
        <v>14</v>
      </c>
      <c r="E637" s="63">
        <v>2189.7</v>
      </c>
      <c r="F637" s="46">
        <v>73</v>
      </c>
      <c r="G637" s="63">
        <v>3500</v>
      </c>
      <c r="H637" s="63">
        <v>3500</v>
      </c>
      <c r="I637" s="63">
        <v>1881.78</v>
      </c>
      <c r="J637" s="42">
        <f t="shared" si="49"/>
        <v>53.765142857142855</v>
      </c>
      <c r="K637" s="46">
        <f t="shared" si="50"/>
        <v>85.93779969858886</v>
      </c>
      <c r="L637" s="105"/>
    </row>
    <row r="638" spans="1:12" ht="13.5" customHeight="1">
      <c r="A638" s="119"/>
      <c r="B638" s="110"/>
      <c r="C638" s="25">
        <v>4300</v>
      </c>
      <c r="D638" s="13" t="s">
        <v>19</v>
      </c>
      <c r="E638" s="63">
        <v>4518.17</v>
      </c>
      <c r="F638" s="46">
        <v>98</v>
      </c>
      <c r="G638" s="63">
        <v>5500</v>
      </c>
      <c r="H638" s="63">
        <v>5500</v>
      </c>
      <c r="I638" s="63">
        <v>3119.9</v>
      </c>
      <c r="J638" s="42">
        <f t="shared" si="49"/>
        <v>56.72545454545455</v>
      </c>
      <c r="K638" s="46">
        <f t="shared" si="50"/>
        <v>69.05229329573699</v>
      </c>
      <c r="L638" s="105"/>
    </row>
    <row r="639" spans="1:12" ht="21">
      <c r="A639" s="119"/>
      <c r="B639" s="107">
        <v>90095</v>
      </c>
      <c r="C639" s="35"/>
      <c r="D639" s="2" t="s">
        <v>27</v>
      </c>
      <c r="E639" s="60">
        <f>E640+E641+E642</f>
        <v>63845.479999999996</v>
      </c>
      <c r="F639" s="66">
        <v>95</v>
      </c>
      <c r="G639" s="60">
        <f>G640+G641+G642</f>
        <v>85800</v>
      </c>
      <c r="H639" s="60">
        <f>H640+H641+H642</f>
        <v>106800</v>
      </c>
      <c r="I639" s="60">
        <f>I640+I641+I642</f>
        <v>83406.68</v>
      </c>
      <c r="J639" s="61">
        <f t="shared" si="49"/>
        <v>78.09614232209738</v>
      </c>
      <c r="K639" s="66">
        <f t="shared" si="50"/>
        <v>130.63834746014908</v>
      </c>
      <c r="L639" s="104"/>
    </row>
    <row r="640" spans="1:12" ht="22.5">
      <c r="A640" s="119"/>
      <c r="B640" s="108"/>
      <c r="C640" s="25">
        <v>4210</v>
      </c>
      <c r="D640" s="13" t="s">
        <v>14</v>
      </c>
      <c r="E640" s="63">
        <v>2401.88</v>
      </c>
      <c r="F640" s="46">
        <v>77</v>
      </c>
      <c r="G640" s="63">
        <v>2000</v>
      </c>
      <c r="H640" s="63">
        <v>800</v>
      </c>
      <c r="I640" s="63">
        <v>121.78</v>
      </c>
      <c r="J640" s="42">
        <f t="shared" si="49"/>
        <v>15.2225</v>
      </c>
      <c r="K640" s="46">
        <f t="shared" si="50"/>
        <v>5.070195013905773</v>
      </c>
      <c r="L640" s="105"/>
    </row>
    <row r="641" spans="1:12" ht="11.25">
      <c r="A641" s="119"/>
      <c r="B641" s="108"/>
      <c r="C641" s="25">
        <v>4260</v>
      </c>
      <c r="D641" s="13" t="s">
        <v>15</v>
      </c>
      <c r="E641" s="63">
        <v>263.61</v>
      </c>
      <c r="F641" s="46">
        <v>53</v>
      </c>
      <c r="G641" s="63">
        <v>400</v>
      </c>
      <c r="H641" s="63">
        <v>400</v>
      </c>
      <c r="I641" s="63">
        <v>240.78</v>
      </c>
      <c r="J641" s="42">
        <f t="shared" si="49"/>
        <v>60.195</v>
      </c>
      <c r="K641" s="46">
        <f t="shared" si="50"/>
        <v>91.33947877546375</v>
      </c>
      <c r="L641" s="105"/>
    </row>
    <row r="642" spans="1:12" ht="22.5">
      <c r="A642" s="119"/>
      <c r="B642" s="108"/>
      <c r="C642" s="25">
        <v>4300</v>
      </c>
      <c r="D642" s="13" t="s">
        <v>19</v>
      </c>
      <c r="E642" s="63">
        <v>61179.99</v>
      </c>
      <c r="F642" s="46"/>
      <c r="G642" s="63">
        <v>83400</v>
      </c>
      <c r="H642" s="63">
        <v>105600</v>
      </c>
      <c r="I642" s="63">
        <v>83044.12</v>
      </c>
      <c r="J642" s="42">
        <f t="shared" si="49"/>
        <v>78.64026515151514</v>
      </c>
      <c r="K642" s="46">
        <f t="shared" si="50"/>
        <v>135.73738733857263</v>
      </c>
      <c r="L642" s="105"/>
    </row>
    <row r="643" spans="1:12" s="12" customFormat="1" ht="27.75" customHeight="1">
      <c r="A643" s="114" t="s">
        <v>163</v>
      </c>
      <c r="B643" s="25"/>
      <c r="C643" s="25"/>
      <c r="D643" s="2" t="s">
        <v>272</v>
      </c>
      <c r="E643" s="60">
        <f>E647+E654+E657</f>
        <v>977296.7500000001</v>
      </c>
      <c r="F643" s="66">
        <v>99</v>
      </c>
      <c r="G643" s="60">
        <f>G647+G654+G657</f>
        <v>789614.5900000001</v>
      </c>
      <c r="H643" s="60">
        <f>H647+H654+H657</f>
        <v>803038.5900000001</v>
      </c>
      <c r="I643" s="60">
        <f>I647+I654+I657</f>
        <v>748234</v>
      </c>
      <c r="J643" s="61">
        <f aca="true" t="shared" si="51" ref="J643:J652">(I643/H643)*100</f>
        <v>93.17534789953244</v>
      </c>
      <c r="K643" s="66">
        <f aca="true" t="shared" si="52" ref="K643:K652">(I643/E643)*100</f>
        <v>76.56159707888109</v>
      </c>
      <c r="L643" s="104">
        <f>I643/$I$709*100</f>
        <v>2.759838436145385</v>
      </c>
    </row>
    <row r="644" spans="1:12" s="12" customFormat="1" ht="9.75" customHeight="1">
      <c r="A644" s="119"/>
      <c r="B644" s="25"/>
      <c r="C644" s="25"/>
      <c r="D644" s="16" t="s">
        <v>12</v>
      </c>
      <c r="E644" s="77">
        <f>E643-E645</f>
        <v>770574.0000000001</v>
      </c>
      <c r="F644" s="47">
        <v>100</v>
      </c>
      <c r="G644" s="77">
        <f>G643-G645</f>
        <v>755207.0000000001</v>
      </c>
      <c r="H644" s="77">
        <f>H643-H645</f>
        <v>756546.0000000001</v>
      </c>
      <c r="I644" s="77">
        <f>I643-I645</f>
        <v>737149</v>
      </c>
      <c r="J644" s="80">
        <f t="shared" si="51"/>
        <v>97.43611095690147</v>
      </c>
      <c r="K644" s="33">
        <f t="shared" si="52"/>
        <v>95.66232444904706</v>
      </c>
      <c r="L644" s="105">
        <f>I644/$I$709*100</f>
        <v>2.7189517495410986</v>
      </c>
    </row>
    <row r="645" spans="1:12" s="12" customFormat="1" ht="10.5" customHeight="1">
      <c r="A645" s="119"/>
      <c r="B645" s="25"/>
      <c r="C645" s="25"/>
      <c r="D645" s="16" t="s">
        <v>198</v>
      </c>
      <c r="E645" s="77">
        <f>E650+E652+E656+E653+E651</f>
        <v>206722.75</v>
      </c>
      <c r="F645" s="47">
        <v>94</v>
      </c>
      <c r="G645" s="77">
        <f>G650+G652+G656+G653+G651</f>
        <v>34407.590000000004</v>
      </c>
      <c r="H645" s="77">
        <f>H650+H652+H656+H653+H651</f>
        <v>46492.59</v>
      </c>
      <c r="I645" s="77">
        <f>I650+I652+I656+I653+I651</f>
        <v>11085</v>
      </c>
      <c r="J645" s="80">
        <f t="shared" si="51"/>
        <v>23.842509096610883</v>
      </c>
      <c r="K645" s="33">
        <f t="shared" si="52"/>
        <v>5.362254517221738</v>
      </c>
      <c r="L645" s="105"/>
    </row>
    <row r="646" spans="1:12" s="12" customFormat="1" ht="13.5" customHeight="1">
      <c r="A646" s="119"/>
      <c r="B646" s="25"/>
      <c r="C646" s="25"/>
      <c r="D646" s="16" t="s">
        <v>271</v>
      </c>
      <c r="E646" s="77">
        <f>E650</f>
        <v>2052.56</v>
      </c>
      <c r="F646" s="77"/>
      <c r="G646" s="77">
        <f>G650+G651</f>
        <v>34407.590000000004</v>
      </c>
      <c r="H646" s="77">
        <f>H650+H651</f>
        <v>34407.590000000004</v>
      </c>
      <c r="I646" s="77">
        <f>I650+I651</f>
        <v>0</v>
      </c>
      <c r="J646" s="80"/>
      <c r="K646" s="33"/>
      <c r="L646" s="105"/>
    </row>
    <row r="647" spans="1:12" s="12" customFormat="1" ht="31.5" customHeight="1">
      <c r="A647" s="119"/>
      <c r="B647" s="121">
        <v>92109</v>
      </c>
      <c r="C647" s="35"/>
      <c r="D647" s="2" t="s">
        <v>164</v>
      </c>
      <c r="E647" s="60">
        <f>E648+E652+E650+E649+E653+E651</f>
        <v>757342.7500000001</v>
      </c>
      <c r="F647" s="66">
        <v>98</v>
      </c>
      <c r="G647" s="60">
        <f>G648+G652+G650+G649+G653+G651</f>
        <v>565614.5900000001</v>
      </c>
      <c r="H647" s="60">
        <f>H648+H652+H650+H649+H653+H651</f>
        <v>579038.5900000001</v>
      </c>
      <c r="I647" s="60">
        <f>I648+I652+I650+I649+I653+I651</f>
        <v>524234</v>
      </c>
      <c r="J647" s="61">
        <f t="shared" si="51"/>
        <v>90.53524394634906</v>
      </c>
      <c r="K647" s="66">
        <f t="shared" si="52"/>
        <v>69.22017805016287</v>
      </c>
      <c r="L647" s="104">
        <f>I647/$I$709*100</f>
        <v>1.9336212237538521</v>
      </c>
    </row>
    <row r="648" spans="1:12" s="12" customFormat="1" ht="32.25" customHeight="1">
      <c r="A648" s="119"/>
      <c r="B648" s="122"/>
      <c r="C648" s="25">
        <v>2480</v>
      </c>
      <c r="D648" s="13" t="s">
        <v>192</v>
      </c>
      <c r="E648" s="63">
        <v>554620</v>
      </c>
      <c r="F648" s="46">
        <v>100</v>
      </c>
      <c r="G648" s="63">
        <v>520810</v>
      </c>
      <c r="H648" s="63">
        <v>522149</v>
      </c>
      <c r="I648" s="63">
        <v>513149</v>
      </c>
      <c r="J648" s="46">
        <f t="shared" si="51"/>
        <v>98.27635406751712</v>
      </c>
      <c r="K648" s="46">
        <f t="shared" si="52"/>
        <v>92.52262810573005</v>
      </c>
      <c r="L648" s="105">
        <f>I648/$I$709*100</f>
        <v>1.8927345371495659</v>
      </c>
    </row>
    <row r="649" spans="1:12" s="12" customFormat="1" ht="22.5">
      <c r="A649" s="119"/>
      <c r="B649" s="122"/>
      <c r="C649" s="25">
        <v>4210</v>
      </c>
      <c r="D649" s="13" t="s">
        <v>14</v>
      </c>
      <c r="E649" s="63"/>
      <c r="F649" s="46"/>
      <c r="G649" s="63">
        <v>10397</v>
      </c>
      <c r="H649" s="63">
        <v>10397</v>
      </c>
      <c r="I649" s="63"/>
      <c r="J649" s="42"/>
      <c r="K649" s="46"/>
      <c r="L649" s="105"/>
    </row>
    <row r="650" spans="1:12" s="12" customFormat="1" ht="33.75" customHeight="1">
      <c r="A650" s="119"/>
      <c r="B650" s="122"/>
      <c r="C650" s="25">
        <v>6050</v>
      </c>
      <c r="D650" s="13" t="s">
        <v>165</v>
      </c>
      <c r="E650" s="63">
        <v>2052.56</v>
      </c>
      <c r="F650" s="46">
        <v>32</v>
      </c>
      <c r="G650" s="63">
        <v>13416.28</v>
      </c>
      <c r="H650" s="63">
        <v>13416.28</v>
      </c>
      <c r="I650" s="63"/>
      <c r="J650" s="42"/>
      <c r="K650" s="46"/>
      <c r="L650" s="105"/>
    </row>
    <row r="651" spans="1:12" s="12" customFormat="1" ht="11.25">
      <c r="A651" s="119"/>
      <c r="B651" s="122"/>
      <c r="C651" s="25">
        <v>6060</v>
      </c>
      <c r="D651" s="13"/>
      <c r="E651" s="63"/>
      <c r="F651" s="46"/>
      <c r="G651" s="63">
        <v>20991.31</v>
      </c>
      <c r="H651" s="63">
        <v>20991.31</v>
      </c>
      <c r="I651" s="63"/>
      <c r="J651" s="42"/>
      <c r="K651" s="46"/>
      <c r="L651" s="105"/>
    </row>
    <row r="652" spans="1:12" ht="75.75" customHeight="1">
      <c r="A652" s="119"/>
      <c r="B652" s="122"/>
      <c r="C652" s="25">
        <v>6220</v>
      </c>
      <c r="D652" s="13" t="s">
        <v>193</v>
      </c>
      <c r="E652" s="63">
        <v>52949.79</v>
      </c>
      <c r="F652" s="46">
        <v>86</v>
      </c>
      <c r="G652" s="63"/>
      <c r="H652" s="63">
        <v>12085</v>
      </c>
      <c r="I652" s="63">
        <v>11085</v>
      </c>
      <c r="J652" s="46">
        <f t="shared" si="51"/>
        <v>91.72527927182458</v>
      </c>
      <c r="K652" s="46">
        <f t="shared" si="52"/>
        <v>20.934927220674528</v>
      </c>
      <c r="L652" s="105"/>
    </row>
    <row r="653" spans="1:12" ht="69.75" customHeight="1">
      <c r="A653" s="119"/>
      <c r="B653" s="25"/>
      <c r="C653" s="25">
        <v>6229</v>
      </c>
      <c r="D653" s="13" t="s">
        <v>193</v>
      </c>
      <c r="E653" s="63">
        <v>147720.4</v>
      </c>
      <c r="F653" s="46">
        <v>100</v>
      </c>
      <c r="G653" s="63"/>
      <c r="H653" s="63"/>
      <c r="I653" s="63"/>
      <c r="J653" s="46"/>
      <c r="K653" s="46"/>
      <c r="L653" s="105"/>
    </row>
    <row r="654" spans="1:12" ht="11.25">
      <c r="A654" s="119"/>
      <c r="B654" s="107">
        <v>92116</v>
      </c>
      <c r="C654" s="35"/>
      <c r="D654" s="2" t="s">
        <v>166</v>
      </c>
      <c r="E654" s="60">
        <f>E655+E656</f>
        <v>204954</v>
      </c>
      <c r="F654" s="66">
        <v>100</v>
      </c>
      <c r="G654" s="60">
        <f>G655+G656</f>
        <v>204000</v>
      </c>
      <c r="H654" s="60">
        <f>H655+H656</f>
        <v>204000</v>
      </c>
      <c r="I654" s="60">
        <f>I655+I656</f>
        <v>204000</v>
      </c>
      <c r="J654" s="66">
        <f aca="true" t="shared" si="53" ref="J654:J662">(I654/H654)*100</f>
        <v>100</v>
      </c>
      <c r="K654" s="66">
        <f aca="true" t="shared" si="54" ref="K654:K662">(I654/E654)*100</f>
        <v>99.53452969934717</v>
      </c>
      <c r="L654" s="104">
        <f>I654/$I$709*100</f>
        <v>0.7524478184280031</v>
      </c>
    </row>
    <row r="655" spans="1:12" s="12" customFormat="1" ht="35.25" customHeight="1">
      <c r="A655" s="119"/>
      <c r="B655" s="108"/>
      <c r="C655" s="25">
        <v>2480</v>
      </c>
      <c r="D655" s="13" t="s">
        <v>192</v>
      </c>
      <c r="E655" s="63">
        <v>200954</v>
      </c>
      <c r="F655" s="46">
        <v>100</v>
      </c>
      <c r="G655" s="63">
        <v>204000</v>
      </c>
      <c r="H655" s="63">
        <v>204000</v>
      </c>
      <c r="I655" s="63">
        <v>204000</v>
      </c>
      <c r="J655" s="46">
        <f t="shared" si="53"/>
        <v>100</v>
      </c>
      <c r="K655" s="46">
        <f t="shared" si="54"/>
        <v>101.51576977815819</v>
      </c>
      <c r="L655" s="104">
        <f>I655/$I$709*100</f>
        <v>0.7524478184280031</v>
      </c>
    </row>
    <row r="656" spans="1:12" s="12" customFormat="1" ht="56.25" customHeight="1">
      <c r="A656" s="119"/>
      <c r="B656" s="110"/>
      <c r="C656" s="25">
        <v>6220</v>
      </c>
      <c r="D656" s="13" t="s">
        <v>265</v>
      </c>
      <c r="E656" s="63">
        <v>4000</v>
      </c>
      <c r="F656" s="46">
        <v>100</v>
      </c>
      <c r="G656" s="63"/>
      <c r="H656" s="63"/>
      <c r="I656" s="63"/>
      <c r="J656" s="46"/>
      <c r="K656" s="46"/>
      <c r="L656" s="105"/>
    </row>
    <row r="657" spans="1:12" s="12" customFormat="1" ht="20.25" customHeight="1">
      <c r="A657" s="119"/>
      <c r="B657" s="121">
        <v>92120</v>
      </c>
      <c r="C657" s="35"/>
      <c r="D657" s="2" t="s">
        <v>194</v>
      </c>
      <c r="E657" s="60">
        <f>E658</f>
        <v>15000</v>
      </c>
      <c r="F657" s="66">
        <v>100</v>
      </c>
      <c r="G657" s="60">
        <f>G658</f>
        <v>20000</v>
      </c>
      <c r="H657" s="60">
        <f>H658</f>
        <v>20000</v>
      </c>
      <c r="I657" s="60">
        <f>I658</f>
        <v>20000</v>
      </c>
      <c r="J657" s="61">
        <f t="shared" si="53"/>
        <v>100</v>
      </c>
      <c r="K657" s="66">
        <f t="shared" si="54"/>
        <v>133.33333333333331</v>
      </c>
      <c r="L657" s="105"/>
    </row>
    <row r="658" spans="1:12" ht="78" customHeight="1">
      <c r="A658" s="119"/>
      <c r="B658" s="122"/>
      <c r="C658" s="25">
        <v>2720</v>
      </c>
      <c r="D658" s="13" t="s">
        <v>195</v>
      </c>
      <c r="E658" s="63">
        <v>15000</v>
      </c>
      <c r="F658" s="46">
        <v>100</v>
      </c>
      <c r="G658" s="63">
        <v>20000</v>
      </c>
      <c r="H658" s="63">
        <v>20000</v>
      </c>
      <c r="I658" s="63">
        <v>20000</v>
      </c>
      <c r="J658" s="42">
        <f t="shared" si="53"/>
        <v>100</v>
      </c>
      <c r="K658" s="46">
        <f t="shared" si="54"/>
        <v>133.33333333333331</v>
      </c>
      <c r="L658" s="105"/>
    </row>
    <row r="659" spans="1:12" s="24" customFormat="1" ht="21" customHeight="1">
      <c r="A659" s="114" t="s">
        <v>167</v>
      </c>
      <c r="B659" s="53"/>
      <c r="C659" s="44"/>
      <c r="D659" s="43" t="s">
        <v>168</v>
      </c>
      <c r="E659" s="60">
        <f>E686+E691+E663</f>
        <v>1164164.87</v>
      </c>
      <c r="F659" s="66">
        <v>98</v>
      </c>
      <c r="G659" s="60">
        <f>G686+G691+G663</f>
        <v>2642620.9299999997</v>
      </c>
      <c r="H659" s="60">
        <f>H686+H691+H663</f>
        <v>2447049.5300000003</v>
      </c>
      <c r="I659" s="60">
        <f>I686+I691+I663</f>
        <v>2177539.99</v>
      </c>
      <c r="J659" s="61">
        <f t="shared" si="53"/>
        <v>88.98634716233144</v>
      </c>
      <c r="K659" s="66">
        <f t="shared" si="54"/>
        <v>187.04738874314256</v>
      </c>
      <c r="L659" s="104">
        <f>I659/$I$709*100</f>
        <v>8.03179026968253</v>
      </c>
    </row>
    <row r="660" spans="1:12" s="24" customFormat="1" ht="12" customHeight="1">
      <c r="A660" s="119"/>
      <c r="B660" s="53"/>
      <c r="C660" s="44"/>
      <c r="D660" s="51" t="s">
        <v>12</v>
      </c>
      <c r="E660" s="63">
        <f>E659-E662</f>
        <v>1002293.6000000001</v>
      </c>
      <c r="F660" s="46">
        <v>99</v>
      </c>
      <c r="G660" s="63">
        <f>G659-G662</f>
        <v>1112416.9999999998</v>
      </c>
      <c r="H660" s="63">
        <f>H659-H662</f>
        <v>1134097.0000000002</v>
      </c>
      <c r="I660" s="63">
        <f>I659-I662</f>
        <v>1049256.7500000002</v>
      </c>
      <c r="J660" s="42">
        <f t="shared" si="53"/>
        <v>92.51913637016939</v>
      </c>
      <c r="K660" s="46">
        <f t="shared" si="54"/>
        <v>104.68556818082048</v>
      </c>
      <c r="L660" s="105">
        <f>I660/$I$709*100</f>
        <v>3.870151727982142</v>
      </c>
    </row>
    <row r="661" spans="1:12" s="24" customFormat="1" ht="12" customHeight="1">
      <c r="A661" s="119"/>
      <c r="B661" s="53"/>
      <c r="C661" s="44"/>
      <c r="D661" s="51"/>
      <c r="E661" s="63"/>
      <c r="F661" s="46"/>
      <c r="G661" s="63"/>
      <c r="H661" s="63"/>
      <c r="I661" s="63"/>
      <c r="J661" s="42"/>
      <c r="K661" s="46"/>
      <c r="L661" s="105"/>
    </row>
    <row r="662" spans="1:12" s="24" customFormat="1" ht="16.5" customHeight="1">
      <c r="A662" s="119"/>
      <c r="B662" s="53"/>
      <c r="C662" s="44"/>
      <c r="D662" s="51" t="s">
        <v>200</v>
      </c>
      <c r="E662" s="63">
        <f>E685+E708+E684+E706+E683+E707</f>
        <v>161871.27</v>
      </c>
      <c r="F662" s="46">
        <v>94</v>
      </c>
      <c r="G662" s="63">
        <f>G685+G708+G684+G706+G683+G707</f>
        <v>1530203.93</v>
      </c>
      <c r="H662" s="63">
        <f>H685+H708+H684+H706+H683+H707</f>
        <v>1312952.53</v>
      </c>
      <c r="I662" s="63">
        <f>I685+I708+I684+I706+I683+I707</f>
        <v>1128283.24</v>
      </c>
      <c r="J662" s="42">
        <f t="shared" si="53"/>
        <v>85.93480832090708</v>
      </c>
      <c r="K662" s="46">
        <f t="shared" si="54"/>
        <v>697.0250125300184</v>
      </c>
      <c r="L662" s="105">
        <f>I662/$I$709*100</f>
        <v>4.1616385417003885</v>
      </c>
    </row>
    <row r="663" spans="1:12" s="53" customFormat="1" ht="17.25" customHeight="1">
      <c r="A663" s="119"/>
      <c r="B663" s="133">
        <v>92601</v>
      </c>
      <c r="C663" s="44"/>
      <c r="D663" s="43" t="s">
        <v>226</v>
      </c>
      <c r="E663" s="60">
        <f>SUM(E664:E685)</f>
        <v>772999.88</v>
      </c>
      <c r="F663" s="66">
        <v>98</v>
      </c>
      <c r="G663" s="60">
        <f>SUM(G664:G685)</f>
        <v>2167453.94</v>
      </c>
      <c r="H663" s="60">
        <f>SUM(H664:H685)</f>
        <v>1874099.55</v>
      </c>
      <c r="I663" s="60">
        <f>SUM(I664:I685)</f>
        <v>1724653.06</v>
      </c>
      <c r="J663" s="106">
        <f aca="true" t="shared" si="55" ref="J663:J685">(I663/H663)*100</f>
        <v>92.02569095115571</v>
      </c>
      <c r="K663" s="82">
        <f aca="true" t="shared" si="56" ref="K663:K685">(I663/E663)*100</f>
        <v>223.1116853472215</v>
      </c>
      <c r="L663" s="104">
        <f>I663/$I$709*100</f>
        <v>6.361330551677353</v>
      </c>
    </row>
    <row r="664" spans="1:12" ht="22.5" customHeight="1">
      <c r="A664" s="119"/>
      <c r="B664" s="134"/>
      <c r="C664" s="52">
        <v>3020</v>
      </c>
      <c r="D664" s="13" t="s">
        <v>129</v>
      </c>
      <c r="E664" s="63">
        <v>3005.77</v>
      </c>
      <c r="F664" s="46">
        <v>93</v>
      </c>
      <c r="G664" s="63">
        <v>3480</v>
      </c>
      <c r="H664" s="63">
        <v>3480</v>
      </c>
      <c r="I664" s="63">
        <v>2557.45</v>
      </c>
      <c r="J664" s="42">
        <f t="shared" si="55"/>
        <v>73.48994252873563</v>
      </c>
      <c r="K664" s="46">
        <f t="shared" si="56"/>
        <v>85.08468711844219</v>
      </c>
      <c r="L664" s="105"/>
    </row>
    <row r="665" spans="1:12" ht="12" customHeight="1">
      <c r="A665" s="119"/>
      <c r="B665" s="134"/>
      <c r="C665" s="52">
        <v>4010</v>
      </c>
      <c r="D665" s="13" t="s">
        <v>140</v>
      </c>
      <c r="E665" s="63">
        <v>244814.86</v>
      </c>
      <c r="F665" s="46">
        <v>100</v>
      </c>
      <c r="G665" s="63">
        <v>256340</v>
      </c>
      <c r="H665" s="63">
        <v>248290</v>
      </c>
      <c r="I665" s="63">
        <v>246349.96</v>
      </c>
      <c r="J665" s="42">
        <f t="shared" si="55"/>
        <v>99.21863949413992</v>
      </c>
      <c r="K665" s="46">
        <f t="shared" si="56"/>
        <v>100.62704527004611</v>
      </c>
      <c r="L665" s="105"/>
    </row>
    <row r="666" spans="1:12" ht="21.75" customHeight="1">
      <c r="A666" s="119"/>
      <c r="B666" s="134"/>
      <c r="C666" s="52">
        <v>4040</v>
      </c>
      <c r="D666" s="13" t="s">
        <v>69</v>
      </c>
      <c r="E666" s="63">
        <v>17893.72</v>
      </c>
      <c r="F666" s="46">
        <v>100</v>
      </c>
      <c r="G666" s="63">
        <v>20900</v>
      </c>
      <c r="H666" s="63">
        <v>19000</v>
      </c>
      <c r="I666" s="63">
        <v>18906.63</v>
      </c>
      <c r="J666" s="42">
        <f t="shared" si="55"/>
        <v>99.50857894736843</v>
      </c>
      <c r="K666" s="46">
        <f t="shared" si="56"/>
        <v>105.66070107277861</v>
      </c>
      <c r="L666" s="105"/>
    </row>
    <row r="667" spans="1:12" ht="12.75" customHeight="1">
      <c r="A667" s="119"/>
      <c r="B667" s="134"/>
      <c r="C667" s="52">
        <v>4110</v>
      </c>
      <c r="D667" s="13" t="s">
        <v>141</v>
      </c>
      <c r="E667" s="63">
        <v>41172.25</v>
      </c>
      <c r="F667" s="46">
        <v>100</v>
      </c>
      <c r="G667" s="63">
        <v>42950</v>
      </c>
      <c r="H667" s="63">
        <v>45050</v>
      </c>
      <c r="I667" s="63">
        <v>45028.09</v>
      </c>
      <c r="J667" s="42">
        <f t="shared" si="55"/>
        <v>99.95136514983352</v>
      </c>
      <c r="K667" s="46">
        <f t="shared" si="56"/>
        <v>109.36514278427825</v>
      </c>
      <c r="L667" s="105"/>
    </row>
    <row r="668" spans="1:12" ht="15.75" customHeight="1">
      <c r="A668" s="119"/>
      <c r="B668" s="134"/>
      <c r="C668" s="52">
        <v>4120</v>
      </c>
      <c r="D668" s="13" t="s">
        <v>77</v>
      </c>
      <c r="E668" s="63">
        <v>6415.18</v>
      </c>
      <c r="F668" s="46">
        <v>97</v>
      </c>
      <c r="G668" s="63">
        <v>6690</v>
      </c>
      <c r="H668" s="63">
        <v>6290</v>
      </c>
      <c r="I668" s="63">
        <v>6277.21</v>
      </c>
      <c r="J668" s="42">
        <f t="shared" si="55"/>
        <v>99.79666136724961</v>
      </c>
      <c r="K668" s="46">
        <f t="shared" si="56"/>
        <v>97.84931989437553</v>
      </c>
      <c r="L668" s="105"/>
    </row>
    <row r="669" spans="1:12" ht="21" customHeight="1">
      <c r="A669" s="119"/>
      <c r="B669" s="134"/>
      <c r="C669" s="52">
        <v>4170</v>
      </c>
      <c r="D669" s="13" t="s">
        <v>32</v>
      </c>
      <c r="E669" s="63">
        <v>19235.73</v>
      </c>
      <c r="F669" s="46">
        <v>99</v>
      </c>
      <c r="G669" s="63">
        <v>29900</v>
      </c>
      <c r="H669" s="63">
        <v>27720</v>
      </c>
      <c r="I669" s="63">
        <v>27714</v>
      </c>
      <c r="J669" s="42">
        <f t="shared" si="55"/>
        <v>99.97835497835497</v>
      </c>
      <c r="K669" s="46">
        <f t="shared" si="56"/>
        <v>144.07563424938903</v>
      </c>
      <c r="L669" s="105"/>
    </row>
    <row r="670" spans="1:12" ht="21.75" customHeight="1">
      <c r="A670" s="119"/>
      <c r="B670" s="134"/>
      <c r="C670" s="52">
        <v>4210</v>
      </c>
      <c r="D670" s="13" t="s">
        <v>14</v>
      </c>
      <c r="E670" s="63">
        <v>156838.21</v>
      </c>
      <c r="F670" s="46">
        <v>100</v>
      </c>
      <c r="G670" s="63">
        <v>158300</v>
      </c>
      <c r="H670" s="63">
        <v>158300</v>
      </c>
      <c r="I670" s="63">
        <v>151836.35</v>
      </c>
      <c r="J670" s="42">
        <f t="shared" si="55"/>
        <v>95.91683512318383</v>
      </c>
      <c r="K670" s="46">
        <f t="shared" si="56"/>
        <v>96.81081542565425</v>
      </c>
      <c r="L670" s="105"/>
    </row>
    <row r="671" spans="1:12" ht="15" customHeight="1">
      <c r="A671" s="119"/>
      <c r="B671" s="134"/>
      <c r="C671" s="52">
        <v>4260</v>
      </c>
      <c r="D671" s="13" t="s">
        <v>15</v>
      </c>
      <c r="E671" s="63">
        <v>68808.25</v>
      </c>
      <c r="F671" s="46">
        <v>92</v>
      </c>
      <c r="G671" s="63">
        <v>77000</v>
      </c>
      <c r="H671" s="63">
        <v>77000</v>
      </c>
      <c r="I671" s="63">
        <v>54497.52</v>
      </c>
      <c r="J671" s="42">
        <f t="shared" si="55"/>
        <v>70.776</v>
      </c>
      <c r="K671" s="46">
        <f t="shared" si="56"/>
        <v>79.20201429334418</v>
      </c>
      <c r="L671" s="105"/>
    </row>
    <row r="672" spans="1:12" ht="15.75" customHeight="1">
      <c r="A672" s="119"/>
      <c r="B672" s="134"/>
      <c r="C672" s="52">
        <v>4270</v>
      </c>
      <c r="D672" s="51" t="s">
        <v>17</v>
      </c>
      <c r="E672" s="63">
        <v>1459.11</v>
      </c>
      <c r="F672" s="46">
        <v>100</v>
      </c>
      <c r="G672" s="63">
        <v>5000</v>
      </c>
      <c r="H672" s="63">
        <v>5000</v>
      </c>
      <c r="I672" s="63">
        <v>1779.75</v>
      </c>
      <c r="J672" s="42">
        <f t="shared" si="55"/>
        <v>35.595</v>
      </c>
      <c r="K672" s="46">
        <f t="shared" si="56"/>
        <v>121.9750395789214</v>
      </c>
      <c r="L672" s="105"/>
    </row>
    <row r="673" spans="1:12" ht="18" customHeight="1">
      <c r="A673" s="119"/>
      <c r="B673" s="134"/>
      <c r="C673" s="52">
        <v>4280</v>
      </c>
      <c r="D673" s="13" t="s">
        <v>80</v>
      </c>
      <c r="E673" s="63">
        <v>340</v>
      </c>
      <c r="F673" s="46">
        <v>100</v>
      </c>
      <c r="G673" s="63">
        <v>480</v>
      </c>
      <c r="H673" s="63">
        <v>480</v>
      </c>
      <c r="I673" s="63">
        <v>430</v>
      </c>
      <c r="J673" s="42">
        <f t="shared" si="55"/>
        <v>89.58333333333334</v>
      </c>
      <c r="K673" s="46">
        <f t="shared" si="56"/>
        <v>126.47058823529412</v>
      </c>
      <c r="L673" s="105"/>
    </row>
    <row r="674" spans="1:12" ht="13.5" customHeight="1">
      <c r="A674" s="119"/>
      <c r="B674" s="134"/>
      <c r="C674" s="52">
        <v>4300</v>
      </c>
      <c r="D674" s="13" t="s">
        <v>133</v>
      </c>
      <c r="E674" s="63">
        <v>29442.12</v>
      </c>
      <c r="F674" s="46">
        <v>100</v>
      </c>
      <c r="G674" s="63">
        <v>26800</v>
      </c>
      <c r="H674" s="63">
        <v>27540</v>
      </c>
      <c r="I674" s="63">
        <v>24120.3</v>
      </c>
      <c r="J674" s="42">
        <f t="shared" si="55"/>
        <v>87.58278867102396</v>
      </c>
      <c r="K674" s="46">
        <f t="shared" si="56"/>
        <v>81.92446739569026</v>
      </c>
      <c r="L674" s="105"/>
    </row>
    <row r="675" spans="1:12" ht="15.75" customHeight="1">
      <c r="A675" s="119"/>
      <c r="B675" s="134"/>
      <c r="C675" s="52">
        <v>4350</v>
      </c>
      <c r="D675" s="13" t="s">
        <v>151</v>
      </c>
      <c r="E675" s="63">
        <v>588</v>
      </c>
      <c r="F675" s="46">
        <v>100</v>
      </c>
      <c r="G675" s="63">
        <v>600</v>
      </c>
      <c r="H675" s="63">
        <v>600</v>
      </c>
      <c r="I675" s="63">
        <v>588</v>
      </c>
      <c r="J675" s="42">
        <f t="shared" si="55"/>
        <v>98</v>
      </c>
      <c r="K675" s="46">
        <f t="shared" si="56"/>
        <v>100</v>
      </c>
      <c r="L675" s="105"/>
    </row>
    <row r="676" spans="1:12" ht="23.25" customHeight="1">
      <c r="A676" s="119"/>
      <c r="B676" s="134"/>
      <c r="C676" s="52">
        <v>4360</v>
      </c>
      <c r="D676" s="13" t="s">
        <v>170</v>
      </c>
      <c r="E676" s="63">
        <v>1218.01</v>
      </c>
      <c r="F676" s="46">
        <v>100</v>
      </c>
      <c r="G676" s="63">
        <v>1250</v>
      </c>
      <c r="H676" s="63">
        <v>1250</v>
      </c>
      <c r="I676" s="63">
        <v>1197.26</v>
      </c>
      <c r="J676" s="42">
        <f t="shared" si="55"/>
        <v>95.7808</v>
      </c>
      <c r="K676" s="46">
        <f t="shared" si="56"/>
        <v>98.29640150737679</v>
      </c>
      <c r="L676" s="105"/>
    </row>
    <row r="677" spans="1:12" ht="23.25" customHeight="1">
      <c r="A677" s="119"/>
      <c r="B677" s="134"/>
      <c r="C677" s="52">
        <v>4370</v>
      </c>
      <c r="D677" s="13" t="s">
        <v>171</v>
      </c>
      <c r="E677" s="63">
        <v>1260.64</v>
      </c>
      <c r="F677" s="46">
        <v>100</v>
      </c>
      <c r="G677" s="63">
        <v>1500</v>
      </c>
      <c r="H677" s="63">
        <v>1500</v>
      </c>
      <c r="I677" s="63">
        <v>1189.65</v>
      </c>
      <c r="J677" s="42">
        <f t="shared" si="55"/>
        <v>79.31</v>
      </c>
      <c r="K677" s="46">
        <f t="shared" si="56"/>
        <v>94.36873334179464</v>
      </c>
      <c r="L677" s="105"/>
    </row>
    <row r="678" spans="1:12" ht="14.25" customHeight="1">
      <c r="A678" s="119"/>
      <c r="B678" s="134"/>
      <c r="C678" s="52">
        <v>4410</v>
      </c>
      <c r="D678" s="13" t="s">
        <v>73</v>
      </c>
      <c r="E678" s="63">
        <v>1988.76</v>
      </c>
      <c r="F678" s="46">
        <v>100</v>
      </c>
      <c r="G678" s="63">
        <v>2500</v>
      </c>
      <c r="H678" s="63">
        <v>4000</v>
      </c>
      <c r="I678" s="63">
        <v>3594.55</v>
      </c>
      <c r="J678" s="42">
        <f t="shared" si="55"/>
        <v>89.86375000000001</v>
      </c>
      <c r="K678" s="46">
        <f t="shared" si="56"/>
        <v>180.74327721796496</v>
      </c>
      <c r="L678" s="105"/>
    </row>
    <row r="679" spans="1:12" ht="16.5" customHeight="1">
      <c r="A679" s="119"/>
      <c r="B679" s="134"/>
      <c r="C679" s="52">
        <v>4430</v>
      </c>
      <c r="D679" s="51" t="s">
        <v>35</v>
      </c>
      <c r="E679" s="63">
        <v>4323</v>
      </c>
      <c r="F679" s="46">
        <v>100</v>
      </c>
      <c r="G679" s="63">
        <v>6600</v>
      </c>
      <c r="H679" s="63">
        <v>6000</v>
      </c>
      <c r="I679" s="63">
        <v>3531.33</v>
      </c>
      <c r="J679" s="42">
        <f t="shared" si="55"/>
        <v>58.85549999999999</v>
      </c>
      <c r="K679" s="46">
        <f>(I679/E679)*100</f>
        <v>81.68702290076337</v>
      </c>
      <c r="L679" s="105"/>
    </row>
    <row r="680" spans="1:12" ht="23.25" customHeight="1">
      <c r="A680" s="119"/>
      <c r="B680" s="134"/>
      <c r="C680" s="52">
        <v>4440</v>
      </c>
      <c r="D680" s="51" t="s">
        <v>197</v>
      </c>
      <c r="E680" s="63">
        <v>9952</v>
      </c>
      <c r="F680" s="46">
        <v>92</v>
      </c>
      <c r="G680" s="63">
        <v>11845</v>
      </c>
      <c r="H680" s="63">
        <v>10645</v>
      </c>
      <c r="I680" s="63">
        <v>8915.53</v>
      </c>
      <c r="J680" s="42">
        <f t="shared" si="55"/>
        <v>83.75321747299202</v>
      </c>
      <c r="K680" s="46">
        <f t="shared" si="56"/>
        <v>89.58530948553054</v>
      </c>
      <c r="L680" s="105"/>
    </row>
    <row r="681" spans="1:12" ht="15" customHeight="1">
      <c r="A681" s="119"/>
      <c r="B681" s="134"/>
      <c r="C681" s="52">
        <v>4480</v>
      </c>
      <c r="D681" s="51" t="s">
        <v>250</v>
      </c>
      <c r="E681" s="63">
        <v>2223</v>
      </c>
      <c r="F681" s="46">
        <v>100</v>
      </c>
      <c r="G681" s="63">
        <v>2500</v>
      </c>
      <c r="H681" s="63">
        <v>2500</v>
      </c>
      <c r="I681" s="63">
        <v>2340</v>
      </c>
      <c r="J681" s="42">
        <f t="shared" si="55"/>
        <v>93.60000000000001</v>
      </c>
      <c r="K681" s="46">
        <f t="shared" si="56"/>
        <v>105.26315789473684</v>
      </c>
      <c r="L681" s="105"/>
    </row>
    <row r="682" spans="1:12" ht="23.25" customHeight="1">
      <c r="A682" s="119"/>
      <c r="B682" s="134"/>
      <c r="C682" s="52">
        <v>4700</v>
      </c>
      <c r="D682" s="13" t="s">
        <v>176</v>
      </c>
      <c r="E682" s="63">
        <v>150</v>
      </c>
      <c r="F682" s="46">
        <v>100</v>
      </c>
      <c r="G682" s="63">
        <v>300</v>
      </c>
      <c r="H682" s="63">
        <v>300</v>
      </c>
      <c r="I682" s="63">
        <v>150</v>
      </c>
      <c r="J682" s="42">
        <f t="shared" si="55"/>
        <v>50</v>
      </c>
      <c r="K682" s="46">
        <f t="shared" si="56"/>
        <v>100</v>
      </c>
      <c r="L682" s="105"/>
    </row>
    <row r="683" spans="1:12" ht="32.25" customHeight="1">
      <c r="A683" s="119"/>
      <c r="B683" s="134"/>
      <c r="C683" s="52">
        <v>6050</v>
      </c>
      <c r="D683" s="13" t="s">
        <v>22</v>
      </c>
      <c r="E683" s="63"/>
      <c r="F683" s="46"/>
      <c r="G683" s="63">
        <v>1341421.17</v>
      </c>
      <c r="H683" s="63">
        <v>33154.55</v>
      </c>
      <c r="I683" s="63"/>
      <c r="J683" s="42"/>
      <c r="K683" s="46"/>
      <c r="L683" s="105"/>
    </row>
    <row r="684" spans="1:12" ht="31.5" customHeight="1">
      <c r="A684" s="119"/>
      <c r="B684" s="134"/>
      <c r="C684" s="52">
        <v>6057</v>
      </c>
      <c r="D684" s="13" t="s">
        <v>22</v>
      </c>
      <c r="E684" s="63">
        <v>104065</v>
      </c>
      <c r="F684" s="46">
        <v>98</v>
      </c>
      <c r="G684" s="63">
        <v>106483.11</v>
      </c>
      <c r="H684" s="63">
        <v>255000</v>
      </c>
      <c r="I684" s="63">
        <v>230000</v>
      </c>
      <c r="J684" s="42">
        <f t="shared" si="55"/>
        <v>90.19607843137256</v>
      </c>
      <c r="K684" s="46">
        <f t="shared" si="56"/>
        <v>221.01571133426225</v>
      </c>
      <c r="L684" s="105">
        <f>I684/$I$709*100</f>
        <v>0.8483480305805918</v>
      </c>
    </row>
    <row r="685" spans="1:12" ht="33" customHeight="1">
      <c r="A685" s="119"/>
      <c r="B685" s="135"/>
      <c r="C685" s="52">
        <v>6059</v>
      </c>
      <c r="D685" s="13" t="s">
        <v>22</v>
      </c>
      <c r="E685" s="63">
        <v>57806.27</v>
      </c>
      <c r="F685" s="46">
        <v>88</v>
      </c>
      <c r="G685" s="63">
        <v>64614.66</v>
      </c>
      <c r="H685" s="63">
        <v>941000</v>
      </c>
      <c r="I685" s="63">
        <v>893649.48</v>
      </c>
      <c r="J685" s="42">
        <f t="shared" si="55"/>
        <v>94.96806376195536</v>
      </c>
      <c r="K685" s="46">
        <f t="shared" si="56"/>
        <v>1545.9386672068617</v>
      </c>
      <c r="L685" s="105">
        <f>I685/$I$709*100</f>
        <v>3.296199027771174</v>
      </c>
    </row>
    <row r="686" spans="1:12" s="12" customFormat="1" ht="31.5">
      <c r="A686" s="108"/>
      <c r="B686" s="121">
        <v>92605</v>
      </c>
      <c r="C686" s="35"/>
      <c r="D686" s="2" t="s">
        <v>196</v>
      </c>
      <c r="E686" s="60">
        <f>+E687+E688+E689+E690</f>
        <v>51951.56</v>
      </c>
      <c r="F686" s="66">
        <v>100</v>
      </c>
      <c r="G686" s="60">
        <f>+G687+G688+G689+G690</f>
        <v>56500</v>
      </c>
      <c r="H686" s="60">
        <f>+H687+H688+H689+H690</f>
        <v>54500</v>
      </c>
      <c r="I686" s="60">
        <f>+I687+I688+I689+I690</f>
        <v>48185.82</v>
      </c>
      <c r="J686" s="61">
        <f aca="true" t="shared" si="57" ref="J686:J733">(I686/H686)*100</f>
        <v>88.41434862385321</v>
      </c>
      <c r="K686" s="66">
        <f aca="true" t="shared" si="58" ref="K686:K691">(I686/E686)*100</f>
        <v>92.75143999525713</v>
      </c>
      <c r="L686" s="104"/>
    </row>
    <row r="687" spans="1:12" s="12" customFormat="1" ht="77.25" customHeight="1">
      <c r="A687" s="108"/>
      <c r="B687" s="122"/>
      <c r="C687" s="25">
        <v>2830</v>
      </c>
      <c r="D687" s="13" t="s">
        <v>182</v>
      </c>
      <c r="E687" s="63">
        <v>43720</v>
      </c>
      <c r="F687" s="46">
        <v>100</v>
      </c>
      <c r="G687" s="63">
        <v>45000</v>
      </c>
      <c r="H687" s="63">
        <v>43000</v>
      </c>
      <c r="I687" s="63">
        <v>43000</v>
      </c>
      <c r="J687" s="46">
        <f t="shared" si="57"/>
        <v>100</v>
      </c>
      <c r="K687" s="46">
        <f t="shared" si="58"/>
        <v>98.35315645013723</v>
      </c>
      <c r="L687" s="105"/>
    </row>
    <row r="688" spans="1:12" s="12" customFormat="1" ht="21" customHeight="1">
      <c r="A688" s="108"/>
      <c r="B688" s="122"/>
      <c r="C688" s="25">
        <v>4210</v>
      </c>
      <c r="D688" s="13" t="s">
        <v>14</v>
      </c>
      <c r="E688" s="63">
        <v>1999.92</v>
      </c>
      <c r="F688" s="46">
        <v>100</v>
      </c>
      <c r="G688" s="63">
        <v>2000</v>
      </c>
      <c r="H688" s="63">
        <v>2000</v>
      </c>
      <c r="I688" s="63">
        <v>1954</v>
      </c>
      <c r="J688" s="46">
        <f t="shared" si="57"/>
        <v>97.7</v>
      </c>
      <c r="K688" s="46">
        <f t="shared" si="58"/>
        <v>97.70390815632625</v>
      </c>
      <c r="L688" s="105"/>
    </row>
    <row r="689" spans="1:12" s="12" customFormat="1" ht="11.25" customHeight="1">
      <c r="A689" s="108"/>
      <c r="B689" s="122"/>
      <c r="C689" s="25">
        <v>4300</v>
      </c>
      <c r="D689" s="13" t="s">
        <v>133</v>
      </c>
      <c r="E689" s="63">
        <v>5768.6</v>
      </c>
      <c r="F689" s="46">
        <v>100</v>
      </c>
      <c r="G689" s="63">
        <v>8500</v>
      </c>
      <c r="H689" s="63">
        <v>8500</v>
      </c>
      <c r="I689" s="63">
        <v>2997.8</v>
      </c>
      <c r="J689" s="46">
        <f t="shared" si="57"/>
        <v>35.26823529411765</v>
      </c>
      <c r="K689" s="46">
        <f t="shared" si="58"/>
        <v>51.967548451964085</v>
      </c>
      <c r="L689" s="105"/>
    </row>
    <row r="690" spans="1:12" s="12" customFormat="1" ht="14.25" customHeight="1">
      <c r="A690" s="108"/>
      <c r="B690" s="122"/>
      <c r="C690" s="25">
        <v>4410</v>
      </c>
      <c r="D690" s="13" t="s">
        <v>73</v>
      </c>
      <c r="E690" s="63">
        <v>463.04</v>
      </c>
      <c r="F690" s="46">
        <v>100</v>
      </c>
      <c r="G690" s="63">
        <v>1000</v>
      </c>
      <c r="H690" s="63">
        <v>1000</v>
      </c>
      <c r="I690" s="63">
        <v>234.02</v>
      </c>
      <c r="J690" s="46">
        <f t="shared" si="57"/>
        <v>23.402</v>
      </c>
      <c r="K690" s="46">
        <f t="shared" si="58"/>
        <v>50.53991015894955</v>
      </c>
      <c r="L690" s="105"/>
    </row>
    <row r="691" spans="1:12" ht="12" customHeight="1">
      <c r="A691" s="108"/>
      <c r="B691" s="107">
        <v>92695</v>
      </c>
      <c r="C691" s="35"/>
      <c r="D691" s="2" t="s">
        <v>27</v>
      </c>
      <c r="E691" s="60">
        <f>SUM(E692:E708)</f>
        <v>339213.43</v>
      </c>
      <c r="F691" s="60">
        <v>100</v>
      </c>
      <c r="G691" s="60">
        <f>SUM(G692:G708)</f>
        <v>418666.99</v>
      </c>
      <c r="H691" s="60">
        <f>SUM(H692:H708)</f>
        <v>518449.98</v>
      </c>
      <c r="I691" s="60">
        <f>SUM(I692:I708)</f>
        <v>404701.11</v>
      </c>
      <c r="J691" s="61">
        <f t="shared" si="57"/>
        <v>78.05981784395092</v>
      </c>
      <c r="K691" s="66">
        <f t="shared" si="58"/>
        <v>119.30574505850196</v>
      </c>
      <c r="L691" s="104">
        <f>I691/$I$709*100</f>
        <v>1.492727781053389</v>
      </c>
    </row>
    <row r="692" spans="1:12" s="12" customFormat="1" ht="33.75" customHeight="1">
      <c r="A692" s="108"/>
      <c r="B692" s="108"/>
      <c r="C692" s="25">
        <v>3020</v>
      </c>
      <c r="D692" s="13" t="s">
        <v>188</v>
      </c>
      <c r="E692" s="63">
        <v>1396.92</v>
      </c>
      <c r="F692" s="46">
        <v>100</v>
      </c>
      <c r="G692" s="63">
        <v>2794</v>
      </c>
      <c r="H692" s="63">
        <v>2794</v>
      </c>
      <c r="I692" s="63">
        <v>2170.07</v>
      </c>
      <c r="J692" s="42">
        <f t="shared" si="57"/>
        <v>77.66893342877596</v>
      </c>
      <c r="K692" s="46">
        <f aca="true" t="shared" si="59" ref="K692:K704">(I692/E692)*100</f>
        <v>155.34676287833233</v>
      </c>
      <c r="L692" s="105"/>
    </row>
    <row r="693" spans="1:12" s="12" customFormat="1" ht="21" customHeight="1">
      <c r="A693" s="108"/>
      <c r="B693" s="108"/>
      <c r="C693" s="25">
        <v>4010</v>
      </c>
      <c r="D693" s="13" t="s">
        <v>68</v>
      </c>
      <c r="E693" s="63">
        <v>100998.4</v>
      </c>
      <c r="F693" s="46">
        <v>100</v>
      </c>
      <c r="G693" s="63">
        <v>124098</v>
      </c>
      <c r="H693" s="63">
        <v>162648</v>
      </c>
      <c r="I693" s="63">
        <v>162635.34</v>
      </c>
      <c r="J693" s="42">
        <f t="shared" si="57"/>
        <v>99.99221631990555</v>
      </c>
      <c r="K693" s="46">
        <f t="shared" si="59"/>
        <v>161.02764004182245</v>
      </c>
      <c r="L693" s="105">
        <f>I693/$I$709*100</f>
        <v>0.5998755234426302</v>
      </c>
    </row>
    <row r="694" spans="1:12" ht="21" customHeight="1">
      <c r="A694" s="108"/>
      <c r="B694" s="108"/>
      <c r="C694" s="25">
        <v>4040</v>
      </c>
      <c r="D694" s="13" t="s">
        <v>69</v>
      </c>
      <c r="E694" s="63">
        <v>6862.01</v>
      </c>
      <c r="F694" s="46">
        <v>99</v>
      </c>
      <c r="G694" s="63">
        <v>9450</v>
      </c>
      <c r="H694" s="63">
        <v>6000</v>
      </c>
      <c r="I694" s="63">
        <v>5986.54</v>
      </c>
      <c r="J694" s="42">
        <f t="shared" si="57"/>
        <v>99.77566666666667</v>
      </c>
      <c r="K694" s="46">
        <f t="shared" si="59"/>
        <v>87.24178484146773</v>
      </c>
      <c r="L694" s="105"/>
    </row>
    <row r="695" spans="1:12" ht="21" customHeight="1">
      <c r="A695" s="108"/>
      <c r="B695" s="108"/>
      <c r="C695" s="25">
        <v>4110</v>
      </c>
      <c r="D695" s="13" t="s">
        <v>173</v>
      </c>
      <c r="E695" s="63">
        <v>17436.36</v>
      </c>
      <c r="F695" s="46">
        <v>100</v>
      </c>
      <c r="G695" s="63">
        <v>25250</v>
      </c>
      <c r="H695" s="63">
        <v>31200</v>
      </c>
      <c r="I695" s="63">
        <v>31194.86</v>
      </c>
      <c r="J695" s="64">
        <f t="shared" si="57"/>
        <v>99.98352564102564</v>
      </c>
      <c r="K695" s="46">
        <f t="shared" si="59"/>
        <v>178.90695076265916</v>
      </c>
      <c r="L695" s="105"/>
    </row>
    <row r="696" spans="1:12" ht="11.25" customHeight="1">
      <c r="A696" s="108"/>
      <c r="B696" s="108"/>
      <c r="C696" s="25">
        <v>4120</v>
      </c>
      <c r="D696" s="13" t="s">
        <v>77</v>
      </c>
      <c r="E696" s="63">
        <v>2171.59</v>
      </c>
      <c r="F696" s="46">
        <v>89</v>
      </c>
      <c r="G696" s="63">
        <v>3550</v>
      </c>
      <c r="H696" s="63">
        <v>4180</v>
      </c>
      <c r="I696" s="63">
        <v>4175.74</v>
      </c>
      <c r="J696" s="64">
        <f t="shared" si="57"/>
        <v>99.89808612440191</v>
      </c>
      <c r="K696" s="46">
        <f t="shared" si="59"/>
        <v>192.28952058169358</v>
      </c>
      <c r="L696" s="105"/>
    </row>
    <row r="697" spans="1:12" ht="21.75" customHeight="1">
      <c r="A697" s="108"/>
      <c r="B697" s="108"/>
      <c r="C697" s="25">
        <v>4170</v>
      </c>
      <c r="D697" s="13" t="s">
        <v>32</v>
      </c>
      <c r="E697" s="63">
        <v>18224</v>
      </c>
      <c r="F697" s="46">
        <v>99</v>
      </c>
      <c r="G697" s="63">
        <v>49540</v>
      </c>
      <c r="H697" s="63">
        <v>25310</v>
      </c>
      <c r="I697" s="63">
        <v>25307.6</v>
      </c>
      <c r="J697" s="64">
        <f t="shared" si="57"/>
        <v>99.9905175819834</v>
      </c>
      <c r="K697" s="46">
        <f t="shared" si="59"/>
        <v>138.869622475856</v>
      </c>
      <c r="L697" s="105"/>
    </row>
    <row r="698" spans="1:12" ht="12.75" customHeight="1">
      <c r="A698" s="108"/>
      <c r="B698" s="108"/>
      <c r="C698" s="25">
        <v>4210</v>
      </c>
      <c r="D698" s="13" t="s">
        <v>14</v>
      </c>
      <c r="E698" s="63">
        <v>31817.91</v>
      </c>
      <c r="F698" s="46">
        <v>100</v>
      </c>
      <c r="G698" s="63">
        <v>21500</v>
      </c>
      <c r="H698" s="63">
        <v>21500</v>
      </c>
      <c r="I698" s="63">
        <v>20213.22</v>
      </c>
      <c r="J698" s="64">
        <f t="shared" si="57"/>
        <v>94.01497674418606</v>
      </c>
      <c r="K698" s="46">
        <f t="shared" si="59"/>
        <v>63.52780556611041</v>
      </c>
      <c r="L698" s="105"/>
    </row>
    <row r="699" spans="1:12" ht="11.25" customHeight="1">
      <c r="A699" s="108"/>
      <c r="B699" s="108"/>
      <c r="C699" s="25">
        <v>4220</v>
      </c>
      <c r="D699" s="13" t="s">
        <v>251</v>
      </c>
      <c r="E699" s="63">
        <v>150699.55</v>
      </c>
      <c r="F699" s="46">
        <v>100</v>
      </c>
      <c r="G699" s="63">
        <v>150000</v>
      </c>
      <c r="H699" s="63">
        <v>165000</v>
      </c>
      <c r="I699" s="63">
        <v>135516.59</v>
      </c>
      <c r="J699" s="64">
        <f t="shared" si="57"/>
        <v>82.13126666666668</v>
      </c>
      <c r="K699" s="46">
        <f t="shared" si="59"/>
        <v>89.92501304748423</v>
      </c>
      <c r="L699" s="105"/>
    </row>
    <row r="700" spans="1:12" ht="12.75" customHeight="1">
      <c r="A700" s="108"/>
      <c r="B700" s="108"/>
      <c r="C700" s="25">
        <v>4270</v>
      </c>
      <c r="D700" s="13" t="s">
        <v>17</v>
      </c>
      <c r="E700" s="63">
        <v>2109.45</v>
      </c>
      <c r="F700" s="46">
        <v>100</v>
      </c>
      <c r="G700" s="63">
        <v>3000</v>
      </c>
      <c r="H700" s="63">
        <v>3000</v>
      </c>
      <c r="I700" s="63">
        <v>1628.52</v>
      </c>
      <c r="J700" s="64">
        <f t="shared" si="57"/>
        <v>54.284</v>
      </c>
      <c r="K700" s="46">
        <f t="shared" si="59"/>
        <v>77.20116618075802</v>
      </c>
      <c r="L700" s="105"/>
    </row>
    <row r="701" spans="1:12" ht="12" customHeight="1">
      <c r="A701" s="108"/>
      <c r="B701" s="108"/>
      <c r="C701" s="25">
        <v>4280</v>
      </c>
      <c r="D701" s="40" t="s">
        <v>80</v>
      </c>
      <c r="E701" s="63">
        <v>120</v>
      </c>
      <c r="F701" s="46">
        <v>100</v>
      </c>
      <c r="G701" s="63">
        <v>250</v>
      </c>
      <c r="H701" s="63">
        <v>270</v>
      </c>
      <c r="I701" s="63">
        <v>270</v>
      </c>
      <c r="J701" s="64">
        <f t="shared" si="57"/>
        <v>100</v>
      </c>
      <c r="K701" s="46">
        <f t="shared" si="59"/>
        <v>225</v>
      </c>
      <c r="L701" s="105"/>
    </row>
    <row r="702" spans="1:12" ht="13.5" customHeight="1">
      <c r="A702" s="108"/>
      <c r="B702" s="108"/>
      <c r="C702" s="25">
        <v>4300</v>
      </c>
      <c r="D702" s="40" t="s">
        <v>19</v>
      </c>
      <c r="E702" s="63">
        <v>1728.42</v>
      </c>
      <c r="F702" s="46">
        <v>100</v>
      </c>
      <c r="G702" s="63">
        <v>3500</v>
      </c>
      <c r="H702" s="63">
        <v>3500</v>
      </c>
      <c r="I702" s="63">
        <v>2194.3</v>
      </c>
      <c r="J702" s="64">
        <f t="shared" si="57"/>
        <v>62.694285714285726</v>
      </c>
      <c r="K702" s="46">
        <f t="shared" si="59"/>
        <v>126.95409680517467</v>
      </c>
      <c r="L702" s="105"/>
    </row>
    <row r="703" spans="1:12" ht="12" customHeight="1">
      <c r="A703" s="108"/>
      <c r="B703" s="108"/>
      <c r="C703" s="25">
        <v>4410</v>
      </c>
      <c r="D703" s="40" t="s">
        <v>252</v>
      </c>
      <c r="E703" s="63">
        <v>601.74</v>
      </c>
      <c r="F703" s="46">
        <v>100</v>
      </c>
      <c r="G703" s="63">
        <v>1000</v>
      </c>
      <c r="H703" s="63">
        <v>1000</v>
      </c>
      <c r="I703" s="63">
        <v>656.07</v>
      </c>
      <c r="J703" s="64">
        <f t="shared" si="57"/>
        <v>65.607</v>
      </c>
      <c r="K703" s="46">
        <f t="shared" si="59"/>
        <v>109.0288164323462</v>
      </c>
      <c r="L703" s="105"/>
    </row>
    <row r="704" spans="1:12" ht="21" customHeight="1">
      <c r="A704" s="108"/>
      <c r="B704" s="108"/>
      <c r="C704" s="25">
        <v>4440</v>
      </c>
      <c r="D704" s="40" t="s">
        <v>197</v>
      </c>
      <c r="E704" s="63">
        <v>5047.08</v>
      </c>
      <c r="F704" s="46">
        <v>96</v>
      </c>
      <c r="G704" s="63">
        <v>6900</v>
      </c>
      <c r="H704" s="63">
        <v>8100</v>
      </c>
      <c r="I704" s="63">
        <v>8018.5</v>
      </c>
      <c r="J704" s="46">
        <f t="shared" si="57"/>
        <v>98.99382716049384</v>
      </c>
      <c r="K704" s="46">
        <f t="shared" si="59"/>
        <v>158.8740420203365</v>
      </c>
      <c r="L704" s="105"/>
    </row>
    <row r="705" spans="1:12" ht="35.25" customHeight="1">
      <c r="A705" s="108"/>
      <c r="B705" s="108"/>
      <c r="C705" s="25">
        <v>4700</v>
      </c>
      <c r="D705" s="13" t="s">
        <v>176</v>
      </c>
      <c r="E705" s="63"/>
      <c r="F705" s="46"/>
      <c r="G705" s="63">
        <v>150</v>
      </c>
      <c r="H705" s="63">
        <v>150</v>
      </c>
      <c r="I705" s="63">
        <v>100</v>
      </c>
      <c r="J705" s="46">
        <f t="shared" si="57"/>
        <v>66.66666666666666</v>
      </c>
      <c r="K705" s="46"/>
      <c r="L705" s="105"/>
    </row>
    <row r="706" spans="1:12" ht="23.25" customHeight="1">
      <c r="A706" s="108"/>
      <c r="B706" s="108"/>
      <c r="C706" s="25">
        <v>6050</v>
      </c>
      <c r="D706" s="40" t="s">
        <v>22</v>
      </c>
      <c r="E706" s="63"/>
      <c r="F706" s="46"/>
      <c r="G706" s="63">
        <v>17684.99</v>
      </c>
      <c r="H706" s="63">
        <v>17684.99</v>
      </c>
      <c r="I706" s="63"/>
      <c r="J706" s="46"/>
      <c r="K706" s="46"/>
      <c r="L706" s="105"/>
    </row>
    <row r="707" spans="1:12" ht="23.25" customHeight="1">
      <c r="A707" s="108"/>
      <c r="B707" s="108"/>
      <c r="C707" s="25">
        <v>6057</v>
      </c>
      <c r="D707" s="40" t="s">
        <v>22</v>
      </c>
      <c r="E707" s="63"/>
      <c r="F707" s="46"/>
      <c r="G707" s="63"/>
      <c r="H707" s="63">
        <v>56196.04</v>
      </c>
      <c r="I707" s="63"/>
      <c r="J707" s="46"/>
      <c r="K707" s="46"/>
      <c r="L707" s="105"/>
    </row>
    <row r="708" spans="1:12" ht="24" customHeight="1">
      <c r="A708" s="124"/>
      <c r="B708" s="124"/>
      <c r="C708" s="25">
        <v>6059</v>
      </c>
      <c r="D708" s="40" t="s">
        <v>22</v>
      </c>
      <c r="E708" s="63"/>
      <c r="F708" s="46"/>
      <c r="G708" s="63"/>
      <c r="H708" s="63">
        <v>9916.95</v>
      </c>
      <c r="I708" s="63">
        <v>4633.76</v>
      </c>
      <c r="J708" s="46">
        <f t="shared" si="57"/>
        <v>46.725656577879285</v>
      </c>
      <c r="K708" s="46"/>
      <c r="L708" s="105"/>
    </row>
    <row r="709" spans="1:12" s="24" customFormat="1" ht="21">
      <c r="A709" s="37"/>
      <c r="B709" s="35" t="s">
        <v>169</v>
      </c>
      <c r="C709" s="35"/>
      <c r="D709" s="65" t="s">
        <v>179</v>
      </c>
      <c r="E709" s="60">
        <f>E659+E643+E608+E593+E461+E437+E222+E216+E211+E180+E157+E89+E83+E63+E36+E5+E219+E571+E175</f>
        <v>23447759.15999999</v>
      </c>
      <c r="F709" s="66">
        <v>96</v>
      </c>
      <c r="G709" s="60">
        <f>G659+G643+G608+G593+G461+G437+G222+G216+G211+G180+G157+G89+G83+G63+G36+G5+G219+G571+G175</f>
        <v>29921536.77</v>
      </c>
      <c r="H709" s="60">
        <f>H659+H643+H608+H593+H461+H437+H222+H216+H211+H180+H157+H89+H83+H63+H36+H5+H219+H571+H175</f>
        <v>29764326.140000004</v>
      </c>
      <c r="I709" s="60">
        <f>I659+I643+I608+I593+I461+I437+I222+I216+I211+I180+I157+I89+I83+I63+I36+I5+I219+I571+I175</f>
        <v>27111514.58</v>
      </c>
      <c r="J709" s="61">
        <f t="shared" si="57"/>
        <v>91.08727828232296</v>
      </c>
      <c r="K709" s="66">
        <f aca="true" t="shared" si="60" ref="K709:K715">(I709/E709)*100</f>
        <v>115.62518360496506</v>
      </c>
      <c r="L709" s="104">
        <f aca="true" t="shared" si="61" ref="L709:L715">I709/$I$709*100</f>
        <v>100</v>
      </c>
    </row>
    <row r="710" spans="1:12" ht="22.5">
      <c r="A710" s="32"/>
      <c r="B710" s="57"/>
      <c r="C710" s="57"/>
      <c r="D710" s="13" t="s">
        <v>223</v>
      </c>
      <c r="E710" s="62">
        <f>E7+E38+E65+E91+E182+E223+E610+E645+E662</f>
        <v>3080249.4400000004</v>
      </c>
      <c r="F710" s="76">
        <v>82</v>
      </c>
      <c r="G710" s="62">
        <f>G7+G38+G65+G91+G182+G223+G610+G645+G662</f>
        <v>9543717.959999999</v>
      </c>
      <c r="H710" s="62">
        <f>H7+H38+H65+H91+H182+H223+H610+H645+H662</f>
        <v>7475636.56</v>
      </c>
      <c r="I710" s="62">
        <f>I7+I38+I65+I91+I182+I223+I610+I645+I662</f>
        <v>6602919.75</v>
      </c>
      <c r="J710" s="42">
        <f t="shared" si="57"/>
        <v>88.3258528822862</v>
      </c>
      <c r="K710" s="46">
        <f t="shared" si="60"/>
        <v>214.36315073236406</v>
      </c>
      <c r="L710" s="105">
        <f t="shared" si="61"/>
        <v>24.35466941736606</v>
      </c>
    </row>
    <row r="711" spans="1:12" ht="11.25">
      <c r="A711" s="32"/>
      <c r="B711" s="57"/>
      <c r="C711" s="57"/>
      <c r="D711" s="13" t="s">
        <v>270</v>
      </c>
      <c r="E711" s="63">
        <f>E8+E39+E66++E91+E183+E223+E611+E650+E662</f>
        <v>2703579.2500000005</v>
      </c>
      <c r="F711" s="46">
        <v>83</v>
      </c>
      <c r="G711" s="63">
        <f>G8+G39+G66++G91+G183+G223+G611+G662+G646</f>
        <v>9293717.959999999</v>
      </c>
      <c r="H711" s="63">
        <f>H8+H39+H66++H91+H183+H223+H611+H662+H646</f>
        <v>7255551.56</v>
      </c>
      <c r="I711" s="63">
        <f>I8+I39+I66++I91+I183+I223+I611+I662+I646</f>
        <v>6491834.75</v>
      </c>
      <c r="J711" s="42">
        <f t="shared" si="57"/>
        <v>89.4740351069878</v>
      </c>
      <c r="K711" s="46">
        <f t="shared" si="60"/>
        <v>240.12000942824216</v>
      </c>
      <c r="L711" s="105">
        <f t="shared" si="61"/>
        <v>23.944935760944126</v>
      </c>
    </row>
    <row r="712" spans="1:12" ht="11.25">
      <c r="A712" s="32"/>
      <c r="B712" s="57"/>
      <c r="C712" s="57"/>
      <c r="D712" s="48" t="s">
        <v>275</v>
      </c>
      <c r="E712" s="49">
        <f>E624+E617+E652+E653+E656</f>
        <v>376670.19</v>
      </c>
      <c r="F712" s="98">
        <v>76</v>
      </c>
      <c r="G712" s="49">
        <f>G624+G617+G652+G653+G656+G46</f>
        <v>250000</v>
      </c>
      <c r="H712" s="49">
        <f>H624+H617+H652+H653+H656+H46</f>
        <v>220085</v>
      </c>
      <c r="I712" s="49">
        <f>I624+I617+I652+I653+I656+I46</f>
        <v>111085</v>
      </c>
      <c r="J712" s="42">
        <f>(I712/H712)*100</f>
        <v>50.47368062339551</v>
      </c>
      <c r="K712" s="46">
        <f t="shared" si="60"/>
        <v>29.491317059096183</v>
      </c>
      <c r="L712" s="105">
        <f t="shared" si="61"/>
        <v>0.409733656421935</v>
      </c>
    </row>
    <row r="713" spans="1:12" ht="11.25">
      <c r="A713" s="32"/>
      <c r="B713" s="57"/>
      <c r="C713" s="57"/>
      <c r="D713" s="48" t="s">
        <v>276</v>
      </c>
      <c r="E713" s="49">
        <f>SUM(E711:E712)</f>
        <v>3080249.4400000004</v>
      </c>
      <c r="F713" s="98">
        <v>82</v>
      </c>
      <c r="G713" s="49">
        <f>SUM(G711:G712)</f>
        <v>9543717.959999999</v>
      </c>
      <c r="H713" s="49">
        <f>SUM(H711:H712)</f>
        <v>7475636.56</v>
      </c>
      <c r="I713" s="49">
        <f>SUM(I711:I712)</f>
        <v>6602919.75</v>
      </c>
      <c r="J713" s="42">
        <f>(I713/H713)*100</f>
        <v>88.3258528822862</v>
      </c>
      <c r="K713" s="46">
        <f t="shared" si="60"/>
        <v>214.36315073236406</v>
      </c>
      <c r="L713" s="105">
        <f t="shared" si="61"/>
        <v>24.35466941736606</v>
      </c>
    </row>
    <row r="714" spans="4:12" ht="11.25">
      <c r="D714" s="30" t="s">
        <v>12</v>
      </c>
      <c r="E714" s="28">
        <f>E709-E710</f>
        <v>20367509.719999988</v>
      </c>
      <c r="F714" s="26">
        <v>98</v>
      </c>
      <c r="G714" s="28">
        <f>G709-G710</f>
        <v>20377818.810000002</v>
      </c>
      <c r="H714" s="28">
        <f>H709-H710</f>
        <v>22288689.580000006</v>
      </c>
      <c r="I714" s="28">
        <f>I709-I710</f>
        <v>20508594.83</v>
      </c>
      <c r="J714" s="42">
        <f t="shared" si="57"/>
        <v>92.01346160970668</v>
      </c>
      <c r="K714" s="46">
        <f t="shared" si="60"/>
        <v>100.6926969076709</v>
      </c>
      <c r="L714" s="105">
        <f t="shared" si="61"/>
        <v>75.64533058263395</v>
      </c>
    </row>
    <row r="715" spans="5:12" ht="11.25">
      <c r="E715" s="102">
        <f>E6++E37+E64+E83+E90+E157+E175+E181+E211+E216+E219+E224+E437+E461+E571+E593+E609+E644+E660</f>
        <v>20367509.72</v>
      </c>
      <c r="F715" s="103">
        <v>98</v>
      </c>
      <c r="G715" s="102">
        <f>G6++G37+G64+G83+G90+G157+G175+G181+G211+G216+G219+G224+G437+G461+G571+G593+G609+G644+G660</f>
        <v>20377818.81</v>
      </c>
      <c r="H715" s="102">
        <f>H6++H37+H64+H83+H90+H157+H175+H181+H211+H216+H219+H224+H437+H461+H571+H593+H609+H644+H660</f>
        <v>22288689.580000002</v>
      </c>
      <c r="I715" s="102">
        <f>I6++I37+I64+I83+I90+I157+I175+I181+I211+I216+I219+I224+I437+I461+I571+I593+I609+I644+I660</f>
        <v>20508594.830000002</v>
      </c>
      <c r="J715" s="42">
        <f t="shared" si="57"/>
        <v>92.01346160970671</v>
      </c>
      <c r="K715" s="46">
        <f t="shared" si="60"/>
        <v>100.69269690767086</v>
      </c>
      <c r="L715" s="105">
        <f t="shared" si="61"/>
        <v>75.64533058263395</v>
      </c>
    </row>
    <row r="716" spans="4:12" ht="11.25">
      <c r="D716" s="30" t="s">
        <v>274</v>
      </c>
      <c r="E716" s="101">
        <f>E714-E715</f>
        <v>0</v>
      </c>
      <c r="F716" s="101"/>
      <c r="G716" s="101">
        <f>G714-G715</f>
        <v>0</v>
      </c>
      <c r="H716" s="101">
        <f>H714-H715</f>
        <v>0</v>
      </c>
      <c r="I716" s="101">
        <f>I714-I715</f>
        <v>0</v>
      </c>
      <c r="J716" s="42"/>
      <c r="K716" s="46"/>
      <c r="L716" s="105"/>
    </row>
    <row r="717" spans="5:12" ht="11.25">
      <c r="E717" s="101"/>
      <c r="F717" s="101"/>
      <c r="G717" s="101"/>
      <c r="H717" s="101"/>
      <c r="I717" s="101"/>
      <c r="J717" s="42"/>
      <c r="K717" s="46"/>
      <c r="L717" s="105"/>
    </row>
    <row r="718" spans="5:12" ht="11.25">
      <c r="E718" s="101"/>
      <c r="F718" s="101"/>
      <c r="G718" s="101"/>
      <c r="H718" s="101"/>
      <c r="I718" s="101"/>
      <c r="J718" s="42"/>
      <c r="K718" s="46"/>
      <c r="L718" s="105"/>
    </row>
    <row r="719" spans="5:12" ht="11.25">
      <c r="E719" s="101"/>
      <c r="F719" s="101"/>
      <c r="G719" s="101"/>
      <c r="H719" s="101"/>
      <c r="I719" s="101"/>
      <c r="J719" s="42"/>
      <c r="K719" s="46"/>
      <c r="L719" s="105"/>
    </row>
    <row r="720" spans="5:12" ht="11.25">
      <c r="E720" s="101"/>
      <c r="F720" s="101"/>
      <c r="G720" s="101"/>
      <c r="H720" s="101"/>
      <c r="I720" s="101"/>
      <c r="J720" s="42"/>
      <c r="K720" s="46"/>
      <c r="L720" s="105"/>
    </row>
    <row r="721" spans="5:12" ht="11.25">
      <c r="E721" s="101"/>
      <c r="F721" s="101"/>
      <c r="G721" s="101"/>
      <c r="H721" s="101"/>
      <c r="I721" s="101"/>
      <c r="J721" s="42"/>
      <c r="K721" s="46"/>
      <c r="L721" s="105"/>
    </row>
    <row r="722" spans="4:12" ht="22.5">
      <c r="D722" s="48" t="s">
        <v>259</v>
      </c>
      <c r="E722" s="49">
        <v>9519156.62</v>
      </c>
      <c r="F722" s="98">
        <v>99</v>
      </c>
      <c r="G722" s="49"/>
      <c r="H722" s="49"/>
      <c r="I722" s="49"/>
      <c r="J722" s="42" t="e">
        <f t="shared" si="57"/>
        <v>#DIV/0!</v>
      </c>
      <c r="K722" s="46">
        <f>(I722/E722)*100</f>
        <v>0</v>
      </c>
      <c r="L722" s="105"/>
    </row>
    <row r="723" spans="4:12" ht="15" customHeight="1">
      <c r="D723" s="48"/>
      <c r="E723" s="49"/>
      <c r="F723" s="98"/>
      <c r="G723" s="49"/>
      <c r="H723" s="49"/>
      <c r="I723" s="49"/>
      <c r="J723" s="42"/>
      <c r="K723" s="46"/>
      <c r="L723" s="105"/>
    </row>
    <row r="724" spans="4:12" ht="6.75" customHeight="1">
      <c r="D724" s="48"/>
      <c r="E724" s="49"/>
      <c r="F724" s="98"/>
      <c r="G724" s="49"/>
      <c r="H724" s="49"/>
      <c r="I724" s="49"/>
      <c r="J724" s="42"/>
      <c r="K724" s="46"/>
      <c r="L724" s="105"/>
    </row>
    <row r="725" spans="4:12" ht="12" customHeight="1">
      <c r="D725" s="48"/>
      <c r="E725" s="49"/>
      <c r="F725" s="98"/>
      <c r="G725" s="49"/>
      <c r="H725" s="49"/>
      <c r="I725" s="49"/>
      <c r="J725" s="42"/>
      <c r="K725" s="46"/>
      <c r="L725" s="105"/>
    </row>
    <row r="726" spans="4:12" ht="11.25" customHeight="1">
      <c r="D726" s="48"/>
      <c r="E726" s="49"/>
      <c r="F726" s="98"/>
      <c r="G726" s="49"/>
      <c r="H726" s="49"/>
      <c r="I726" s="49"/>
      <c r="J726" s="42"/>
      <c r="K726" s="46"/>
      <c r="L726" s="105"/>
    </row>
    <row r="727" spans="4:12" ht="12" customHeight="1">
      <c r="D727" s="48"/>
      <c r="E727" s="49"/>
      <c r="F727" s="98"/>
      <c r="G727" s="49"/>
      <c r="H727" s="49"/>
      <c r="I727" s="49"/>
      <c r="J727" s="42"/>
      <c r="K727" s="46"/>
      <c r="L727" s="105"/>
    </row>
    <row r="728" spans="4:12" ht="10.5" customHeight="1">
      <c r="D728" s="48"/>
      <c r="E728" s="49"/>
      <c r="F728" s="98"/>
      <c r="G728" s="49"/>
      <c r="H728" s="49"/>
      <c r="I728" s="49"/>
      <c r="J728" s="42"/>
      <c r="K728" s="46"/>
      <c r="L728" s="105"/>
    </row>
    <row r="729" spans="4:12" ht="10.5" customHeight="1">
      <c r="D729" s="48"/>
      <c r="E729" s="49"/>
      <c r="F729" s="98"/>
      <c r="G729" s="49"/>
      <c r="H729" s="49"/>
      <c r="I729" s="49"/>
      <c r="J729" s="42"/>
      <c r="K729" s="46"/>
      <c r="L729" s="105"/>
    </row>
    <row r="730" spans="4:12" ht="10.5" customHeight="1">
      <c r="D730" s="48"/>
      <c r="E730" s="49"/>
      <c r="F730" s="98"/>
      <c r="G730" s="49"/>
      <c r="H730" s="49"/>
      <c r="I730" s="49"/>
      <c r="J730" s="42"/>
      <c r="K730" s="46"/>
      <c r="L730" s="105"/>
    </row>
    <row r="731" spans="4:12" ht="10.5" customHeight="1">
      <c r="D731" s="48"/>
      <c r="E731" s="49"/>
      <c r="F731" s="98"/>
      <c r="G731" s="49"/>
      <c r="H731" s="49"/>
      <c r="I731" s="49"/>
      <c r="J731" s="42"/>
      <c r="K731" s="46"/>
      <c r="L731" s="105"/>
    </row>
    <row r="732" spans="4:12" ht="13.5" customHeight="1">
      <c r="D732" s="48"/>
      <c r="E732" s="49"/>
      <c r="F732" s="98"/>
      <c r="G732" s="49"/>
      <c r="H732" s="49"/>
      <c r="I732" s="49"/>
      <c r="J732" s="42"/>
      <c r="K732" s="46"/>
      <c r="L732" s="105"/>
    </row>
    <row r="733" spans="4:12" ht="22.5" customHeight="1">
      <c r="D733" s="48"/>
      <c r="E733" s="49" t="e">
        <f>E26+E27+E28+E29+E49+E50+E51+E52+#REF!+E53+#REF!+#REF!+#REF!+E73+E93+E94+E95+E96+E108+E109+E110+E111+E135+E136+E137+E144+E145+E146+E159+E160+E161+#REF!+#REF!+E165+E166+E167+E173+#REF!+E174+E188+E189+E190+E203+#REF!+E204+E213+#REF!+#REF!+#REF!+E227+E230+E231+E234+E237+E264++E266+E267+E272+E273+E274+E275+E276+E294+E297+E298+E301+E304+E306+E336+E345+E346+E347+E348+E350+E367+E368+E369+E370+E374+E375+E376+E377+E382+E385+E386+E389+E392+E425+E426+E427+E428+E434+E444+E445+E446+E447+E448+E456+E457+E458+E468+E469+E470+E471+E472+E493+E494+E495+E496+E518+E519+E520+E521+E541+E542+E543+E544+E545+E553+E554+E555+E556+E575+E577+E578+E580+#REF!+E596+E597+E598+E599++E665+E666+E667+E668+E669+E693+E694+E695+E696+E697</f>
        <v>#REF!</v>
      </c>
      <c r="F733" s="49" t="e">
        <f>F26+F27+F28+F29+F49+F50+F51+F52+#REF!+F53+#REF!+#REF!+#REF!+F73+F93+F94+F95+F96+F108+F109+F110+F111+F135+F136+F137+F144+F145+F146+F159+F160+F161+#REF!+#REF!+F165+F166+F167+F173+#REF!+F174+F188+F189+F190+F203+#REF!+F204+F213+#REF!+#REF!+#REF!+F227+F230+F231+F234+F237+F264++F266+F267+F272+F273+F274+F275+F276+F294+F297+F298+F301+F304+F306+F336+F345+F346+F347+F348+F350+F367+F368+F369+F370+F374+F375+F376+F377+F382+F385+F386+F389+F392+F425+F426+F427+F428+F434+F444+F445+F446+F447+F448+F456+F457+F458+F468+F469+F470+F471+F472+F493+F494+F495+F496+F518+F519+F520+F521+F541+F542+F543+F544+F545+F553+F554+F555+F556+F575+F577+F578+F580+#REF!+F596+F597+F598+F599++F665+F666+F667+F668+F669+F693+F694+F695+F696+F697</f>
        <v>#REF!</v>
      </c>
      <c r="G733" s="49" t="e">
        <f>G26+G27+G28+G29+G49+G50+G51+G52+#REF!+G53+#REF!+#REF!+#REF!+G73+G93+G94+G95+G96+G108+G109+G110+G111+G135+G136+G137+G144+G145+G146+G159+G160+G161+#REF!+#REF!+G165+G166+G167+G173+#REF!+G174+G188+G189+G190+G203+#REF!+G204+G213+#REF!+#REF!+#REF!+G227+G230+G231+G234+G237+G264++G266+G267+G272+G273+G274+G275+G276+G294+G297+G298+G301+G304+G306+G336+G345+G346+G347+G348+G350+G367+G368+G369+G370+G374+G375+G376+G377+G382+G385+G386+G389+G392+G425+G426+G427+G428+G434+G444+G445+G446+G447+G448+G456+G457+G458+G468+G469+G470+G471+G472+G493+G494+G495+G496+G518+G519+G520+G521+G541+G542+G543+G544+G545+G553+G554+G555+G556+G575+G577+G578+G580+#REF!+G596+G597+G598+G599++G665+G666+G667+G668+G669+G693+G694+G695+G696+G697</f>
        <v>#REF!</v>
      </c>
      <c r="H733" s="49" t="e">
        <f>H26+H27+H28+H29+H49+H50+H51+H52+#REF!+H53+#REF!+#REF!+#REF!+H73+H93+H94+H95+H96+H108+H109+H110+H111+H135+H136+H137+H144+H145+H146+H159+H160+H161+#REF!+#REF!+H165+H166+H167+H173+#REF!+H174+H188+H189+H190+H203+#REF!+H204+H213+#REF!+#REF!+#REF!+H227+H230+H231+H234+H237+H264++H266+H267+H272+H273+H274+H275+H276+H294+H297+H298+H301+H304+H306+H336+H345+H346+H347+H348+H350+H367+H368+H369+H370+H374+H375+H376+H377+H382+H385+H386+H389+H392+H425+H426+H427+H428+H434+H444+H445+H446+H447+H448+H456+H457+H458+H468+H469+H470+H471+H472+H493+H494+H495+H496+H518+H519+H520+H521+H541+H542+H543+H544+H545+H553+H554+H555+H556+H575+H577+H578+H580+#REF!+H596+H597+H598+H599++H665+H666+H667+H668+H669+H693+H694+H695+H696+H697</f>
        <v>#REF!</v>
      </c>
      <c r="I733" s="49" t="e">
        <f>I26+I27+I28+I29+I49+I50+I51+I52+#REF!+I53+#REF!+#REF!+#REF!+I73+I93+I94+I95+I96+I108+I109+I110+I111+I135+I136+I137+I144+I145+I146+I159+I160+I161+#REF!+#REF!+I165+I166+I167+I173+#REF!+I174+I188+I189+I190+I203+#REF!+I204+I213+#REF!+#REF!+#REF!+I227+I230+I231+I234+I237+I264++I266+I267+I272+I273+I274+I275+I276+I294+I297+I298+I301+I304+I306+I336+I345+I346+I347+I348+I350+I367+I368+I369+I370+I374+I375+I376+I377+I382+I385+I386+I389+I392+I425+I426+I427+I428+I434+I444+I445+I446+I447+I448+I456+I457+I458+I468+I469+I470+I471+I472+I493+I494+I495+I496+I518+I519+I520+I521+I541+I542+I543+I544+I545+I553+I554+I555+I556+I575+I577+I578+I580+#REF!+I596+I597+I598+I599++I665+I666+I667+I668+I669+I693+I694+I695+I696+I697</f>
        <v>#REF!</v>
      </c>
      <c r="J733" s="42" t="e">
        <f t="shared" si="57"/>
        <v>#REF!</v>
      </c>
      <c r="K733" s="46" t="e">
        <f>(I733/E733)*100</f>
        <v>#REF!</v>
      </c>
      <c r="L733" s="105" t="e">
        <f>I733/I1466*100</f>
        <v>#REF!</v>
      </c>
    </row>
    <row r="734" spans="4:12" ht="11.25" customHeight="1">
      <c r="D734" s="48"/>
      <c r="E734" s="49"/>
      <c r="F734" s="49"/>
      <c r="G734" s="49"/>
      <c r="H734" s="49"/>
      <c r="I734" s="49"/>
      <c r="J734" s="42"/>
      <c r="K734" s="46"/>
      <c r="L734" s="105"/>
    </row>
    <row r="735" spans="4:12" ht="12" customHeight="1">
      <c r="D735" s="31" t="s">
        <v>273</v>
      </c>
      <c r="E735" s="28" t="e">
        <f>E722-E733</f>
        <v>#REF!</v>
      </c>
      <c r="F735" s="28" t="e">
        <f>F722-F733</f>
        <v>#REF!</v>
      </c>
      <c r="G735" s="28" t="e">
        <f>G722-G733</f>
        <v>#REF!</v>
      </c>
      <c r="H735" s="28" t="e">
        <f>H722-H733</f>
        <v>#REF!</v>
      </c>
      <c r="I735" s="28" t="e">
        <f>I722-I733</f>
        <v>#REF!</v>
      </c>
      <c r="J735" s="42"/>
      <c r="K735" s="46"/>
      <c r="L735" s="105"/>
    </row>
    <row r="736" spans="3:12" ht="15" customHeight="1">
      <c r="C736" s="31">
        <v>4130</v>
      </c>
      <c r="E736" s="28">
        <f>E581+E508</f>
        <v>33462.369999999995</v>
      </c>
      <c r="F736" s="28">
        <f>F581+F508</f>
        <v>197</v>
      </c>
      <c r="G736" s="28">
        <f>G581+G508</f>
        <v>34073</v>
      </c>
      <c r="H736" s="28">
        <f>H581+H508</f>
        <v>32253</v>
      </c>
      <c r="I736" s="28">
        <f>I581+I508</f>
        <v>31819.85</v>
      </c>
      <c r="J736" s="42"/>
      <c r="K736" s="46"/>
      <c r="L736" s="105"/>
    </row>
    <row r="737" spans="4:12" ht="14.25" customHeight="1">
      <c r="D737" s="30" t="s">
        <v>274</v>
      </c>
      <c r="E737" s="26" t="e">
        <f>E735-E736</f>
        <v>#REF!</v>
      </c>
      <c r="F737" s="26" t="e">
        <f>F735-F736</f>
        <v>#REF!</v>
      </c>
      <c r="G737" s="26" t="e">
        <f>G735-G736</f>
        <v>#REF!</v>
      </c>
      <c r="H737" s="26" t="e">
        <f>H735-H736</f>
        <v>#REF!</v>
      </c>
      <c r="I737" s="26" t="e">
        <f>I735-I736</f>
        <v>#REF!</v>
      </c>
      <c r="J737" s="42"/>
      <c r="K737" s="46"/>
      <c r="L737" s="105"/>
    </row>
    <row r="738" spans="2:12" ht="19.5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105"/>
    </row>
    <row r="739" spans="4:12" ht="19.5" customHeight="1">
      <c r="D739" s="7"/>
      <c r="E739" s="7"/>
      <c r="F739" s="7"/>
      <c r="G739" s="7"/>
      <c r="H739" s="7"/>
      <c r="I739" s="7"/>
      <c r="J739" s="7"/>
      <c r="K739" s="7"/>
      <c r="L739" s="105"/>
    </row>
    <row r="740" spans="4:12" ht="19.5" customHeight="1">
      <c r="D740" s="7"/>
      <c r="E740" s="7"/>
      <c r="F740" s="7"/>
      <c r="G740" s="7"/>
      <c r="H740" s="7"/>
      <c r="I740" s="7"/>
      <c r="J740" s="7"/>
      <c r="K740" s="7"/>
      <c r="L740" s="105"/>
    </row>
    <row r="741" spans="4:12" ht="19.5" customHeight="1">
      <c r="D741" s="48"/>
      <c r="E741" s="49"/>
      <c r="F741" s="49"/>
      <c r="G741" s="49"/>
      <c r="H741" s="49"/>
      <c r="I741" s="49"/>
      <c r="J741" s="42"/>
      <c r="K741" s="46"/>
      <c r="L741" s="105"/>
    </row>
    <row r="742" spans="2:9" ht="11.25">
      <c r="B742" s="7"/>
      <c r="C742" s="7"/>
      <c r="D742" s="7"/>
      <c r="E742" s="7"/>
      <c r="F742" s="7"/>
      <c r="G742" s="7"/>
      <c r="H742" s="7"/>
      <c r="I742" s="7"/>
    </row>
    <row r="743" spans="2:9" ht="11.25">
      <c r="B743" s="7"/>
      <c r="C743" s="7"/>
      <c r="D743" s="7"/>
      <c r="E743" s="7"/>
      <c r="F743" s="7"/>
      <c r="G743" s="7"/>
      <c r="H743" s="7"/>
      <c r="I743" s="7"/>
    </row>
    <row r="744" spans="2:9" ht="11.25">
      <c r="B744" s="7"/>
      <c r="C744" s="7"/>
      <c r="D744" s="7"/>
      <c r="E744" s="7"/>
      <c r="F744" s="7"/>
      <c r="G744" s="7"/>
      <c r="H744" s="7"/>
      <c r="I744" s="7"/>
    </row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</sheetData>
  <sheetProtection/>
  <mergeCells count="92">
    <mergeCell ref="B441:B454"/>
    <mergeCell ref="B433:B436"/>
    <mergeCell ref="B423:B432"/>
    <mergeCell ref="B438:B440"/>
    <mergeCell ref="A461:A570"/>
    <mergeCell ref="B466:B481"/>
    <mergeCell ref="B507:B508"/>
    <mergeCell ref="B490:B506"/>
    <mergeCell ref="B509:B511"/>
    <mergeCell ref="B482:B484"/>
    <mergeCell ref="B464:B465"/>
    <mergeCell ref="B551:B565"/>
    <mergeCell ref="A608:A642"/>
    <mergeCell ref="B625:B626"/>
    <mergeCell ref="B621:B624"/>
    <mergeCell ref="B627:B630"/>
    <mergeCell ref="B612:B620"/>
    <mergeCell ref="B639:B642"/>
    <mergeCell ref="B636:B638"/>
    <mergeCell ref="B633:B635"/>
    <mergeCell ref="B631:B632"/>
    <mergeCell ref="B572:B592"/>
    <mergeCell ref="B512:B513"/>
    <mergeCell ref="B566:B570"/>
    <mergeCell ref="B602:B604"/>
    <mergeCell ref="B594:B601"/>
    <mergeCell ref="B516:B537"/>
    <mergeCell ref="B538:B550"/>
    <mergeCell ref="A659:A708"/>
    <mergeCell ref="B691:B708"/>
    <mergeCell ref="B686:B690"/>
    <mergeCell ref="B657:B658"/>
    <mergeCell ref="B663:B685"/>
    <mergeCell ref="A643:A658"/>
    <mergeCell ref="B647:B652"/>
    <mergeCell ref="B654:B656"/>
    <mergeCell ref="A157:A174"/>
    <mergeCell ref="A180:A210"/>
    <mergeCell ref="B419:B422"/>
    <mergeCell ref="B343:B364"/>
    <mergeCell ref="B335:B342"/>
    <mergeCell ref="B269:B289"/>
    <mergeCell ref="B365:B371"/>
    <mergeCell ref="B372:B379"/>
    <mergeCell ref="B290:B291"/>
    <mergeCell ref="B380:B418"/>
    <mergeCell ref="B84:B85"/>
    <mergeCell ref="B92:B99"/>
    <mergeCell ref="A83:A88"/>
    <mergeCell ref="B72:B82"/>
    <mergeCell ref="B202:B207"/>
    <mergeCell ref="B106:B131"/>
    <mergeCell ref="B86:B88"/>
    <mergeCell ref="B158:B162"/>
    <mergeCell ref="B100:B105"/>
    <mergeCell ref="B132:B139"/>
    <mergeCell ref="A36:A62"/>
    <mergeCell ref="B40:B41"/>
    <mergeCell ref="B42:B46"/>
    <mergeCell ref="B47:B62"/>
    <mergeCell ref="B67:B69"/>
    <mergeCell ref="B70:B71"/>
    <mergeCell ref="B208:B210"/>
    <mergeCell ref="B184:B185"/>
    <mergeCell ref="B186:B201"/>
    <mergeCell ref="B176:B179"/>
    <mergeCell ref="A175:A179"/>
    <mergeCell ref="B9:B22"/>
    <mergeCell ref="A5:A35"/>
    <mergeCell ref="B25:B35"/>
    <mergeCell ref="A63:A82"/>
    <mergeCell ref="B23:B24"/>
    <mergeCell ref="B605:B607"/>
    <mergeCell ref="A593:A607"/>
    <mergeCell ref="A219:A221"/>
    <mergeCell ref="A216:A218"/>
    <mergeCell ref="B217:B218"/>
    <mergeCell ref="B220:B221"/>
    <mergeCell ref="A571:A592"/>
    <mergeCell ref="A222:A436"/>
    <mergeCell ref="B262:B268"/>
    <mergeCell ref="A437:A460"/>
    <mergeCell ref="B455:B460"/>
    <mergeCell ref="B485:B489"/>
    <mergeCell ref="A89:A156"/>
    <mergeCell ref="B140:B156"/>
    <mergeCell ref="B225:B261"/>
    <mergeCell ref="B292:B334"/>
    <mergeCell ref="B163:B171"/>
    <mergeCell ref="B172:B174"/>
    <mergeCell ref="A211:A215"/>
    <mergeCell ref="B212:B215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3"/>
  <headerFooter alignWithMargins="0">
    <oddHeader>&amp;CZał. Nr 1 do sprawozdania opisowego  z wykonania budżetu gminy  Jeziorany  za rok 2012
WYKONANIE  WYDATKÓW  BUDŻETU GMINY  JEZIORANY na 31.12.2012 r.</oddHeader>
    <oddFooter>&amp;RStrona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urzad</cp:lastModifiedBy>
  <cp:lastPrinted>2013-04-08T09:02:55Z</cp:lastPrinted>
  <dcterms:created xsi:type="dcterms:W3CDTF">2008-03-18T08:20:37Z</dcterms:created>
  <dcterms:modified xsi:type="dcterms:W3CDTF">2013-06-05T08:19:19Z</dcterms:modified>
  <cp:category/>
  <cp:version/>
  <cp:contentType/>
  <cp:contentStatus/>
</cp:coreProperties>
</file>