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OCHODY RIO" sheetId="1" r:id="rId1"/>
  </sheets>
  <definedNames/>
  <calcPr fullCalcOnLoad="1"/>
</workbook>
</file>

<file path=xl/sharedStrings.xml><?xml version="1.0" encoding="utf-8"?>
<sst xmlns="http://schemas.openxmlformats.org/spreadsheetml/2006/main" count="513" uniqueCount="263">
  <si>
    <t>Dział</t>
  </si>
  <si>
    <t>Rozdział</t>
  </si>
  <si>
    <t>§</t>
  </si>
  <si>
    <t>Nazwa</t>
  </si>
  <si>
    <t>kwota</t>
  </si>
  <si>
    <t>010</t>
  </si>
  <si>
    <t>ROLNICTWO I   ŁOWIECTWO</t>
  </si>
  <si>
    <t>01010</t>
  </si>
  <si>
    <t>0490</t>
  </si>
  <si>
    <t>Wpływy z innych lokalnych opłat pobieranych przez  jst na podst. odrębnych ustaw</t>
  </si>
  <si>
    <t>0690</t>
  </si>
  <si>
    <t>Wpływy z różnych opłat</t>
  </si>
  <si>
    <t>0770</t>
  </si>
  <si>
    <t>Wpłaty z tytułu odpłatnego nabycia prawa własności oraz prawa użytkowania wieczystego nieruchomości</t>
  </si>
  <si>
    <t>0960</t>
  </si>
  <si>
    <t>Otrzymane spadki, zapisy i darowizny</t>
  </si>
  <si>
    <t>0970</t>
  </si>
  <si>
    <t>Wpływy z różnych dochodów</t>
  </si>
  <si>
    <t>01095</t>
  </si>
  <si>
    <t>Pozostała działalność</t>
  </si>
  <si>
    <t>2010</t>
  </si>
  <si>
    <t>020</t>
  </si>
  <si>
    <t>LEŚNICTWO</t>
  </si>
  <si>
    <t>02095</t>
  </si>
  <si>
    <t>0750</t>
  </si>
  <si>
    <t>Dochody z najmu i dzierżawy składników majątk. Skarbu Pań.</t>
  </si>
  <si>
    <t>TRANSPORT I ŁĄCZNOŚĆ</t>
  </si>
  <si>
    <t>6630</t>
  </si>
  <si>
    <t>Drogi publiczne powiatowe</t>
  </si>
  <si>
    <t>Dotacje celowe otrzymane z powiatu na zadania bieżące</t>
  </si>
  <si>
    <t>6620</t>
  </si>
  <si>
    <t>Drogi publiczne gminne</t>
  </si>
  <si>
    <t>6290</t>
  </si>
  <si>
    <t>GOSPODARKA MIESZKANIOWA</t>
  </si>
  <si>
    <t>70001</t>
  </si>
  <si>
    <t>Zakłady gospodarki mieszkaniowej</t>
  </si>
  <si>
    <t>Gospodarka gruntami i nieruchomościami</t>
  </si>
  <si>
    <t>0470</t>
  </si>
  <si>
    <t>Wpływy z opłat za zarząd, użytkowanie  .i  użytkowanie wieczyste  nieruchomości</t>
  </si>
  <si>
    <t>Dochody z najmu i dzierż. składników majątkowych jst</t>
  </si>
  <si>
    <t>0760</t>
  </si>
  <si>
    <t>Wpływy z tytułu przekształcenia prawa użytkowania wieczystego przysługującego osobom fizycznym w prawo własności</t>
  </si>
  <si>
    <t>0780</t>
  </si>
  <si>
    <t>Dochody ze zbycia praw majątkowych</t>
  </si>
  <si>
    <t>0840</t>
  </si>
  <si>
    <t>0870</t>
  </si>
  <si>
    <t>Wpływy ze sprzedaży składników majątkowych</t>
  </si>
  <si>
    <t>0920</t>
  </si>
  <si>
    <t>Pozostałe odsetki</t>
  </si>
  <si>
    <t>6260</t>
  </si>
  <si>
    <t>6298</t>
  </si>
  <si>
    <t>DZIAŁALNOŚĆ USŁUGOWA</t>
  </si>
  <si>
    <t>71035</t>
  </si>
  <si>
    <t>Cmantarze</t>
  </si>
  <si>
    <t>2020</t>
  </si>
  <si>
    <t>Dotacje celowe otrzymane z budżetu państwa na zadania bieżące realizowane przez gminę na podstawie porozumień z organami administracj rządowej</t>
  </si>
  <si>
    <t>ADMINISTRACJA PUBLICZNA</t>
  </si>
  <si>
    <t>Urzędy wojewódzkie</t>
  </si>
  <si>
    <t>Dotacje celowe otrzymane z budżetu państwa na real. zadań bież. z zakresu adm. rządowej oraz innych zadań zleconych</t>
  </si>
  <si>
    <t>2350</t>
  </si>
  <si>
    <t>Urzędy gmin (miast i miast  na prawach powiatu)</t>
  </si>
  <si>
    <t>0830</t>
  </si>
  <si>
    <t>Wpływy z usług</t>
  </si>
  <si>
    <t>Wpływy ze sprzedaży wyrobów i składników majątkowych</t>
  </si>
  <si>
    <t xml:space="preserve">Otrzymane  spadki , zapisy i darowizny </t>
  </si>
  <si>
    <t>Dochody jst związane z realizacją zadań z akresu administracji rządowej oraz innych zadań zleconych ustawami</t>
  </si>
  <si>
    <t>Ochotnicze Straże Pożarne</t>
  </si>
  <si>
    <t>Środki na dofinansowanie własnych inwestycji gmin,powiatów,samorządów województw pozyskane z innych źródeł</t>
  </si>
  <si>
    <t xml:space="preserve">Dochody od osób  prawnych, od osób fizycznych i od innych jednostek nieposiadających osobowowości prawnej oraz wydatki zwiazane z ich poborem  </t>
  </si>
  <si>
    <t>0350</t>
  </si>
  <si>
    <t>0910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</si>
  <si>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</si>
  <si>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</si>
  <si>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</si>
  <si>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</si>
  <si>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</si>
  <si>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</si>
  <si>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</si>
  <si>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0440</t>
  </si>
  <si>
    <t>Wpływy z opłaty miejscowej</t>
  </si>
  <si>
    <t>Wpływy z innych lokalnych opłat pobieranych przez jst.</t>
  </si>
  <si>
    <t>0500</t>
  </si>
  <si>
    <t>Podatek od czynności cywilno-prawnych</t>
  </si>
  <si>
    <t>0560</t>
  </si>
  <si>
    <t xml:space="preserve">Zaległości z podatków zniesionych </t>
  </si>
  <si>
    <t xml:space="preserve">Wpływy z różnych opłat </t>
  </si>
  <si>
    <t>Wpływy z podatku rolnego, leśnego, podatku od spadków i darowizn, od czynności cywilno-prawnych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</si>
  <si>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</si>
  <si>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</si>
  <si>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</si>
  <si>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</si>
  <si>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</si>
  <si>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</si>
  <si>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0460</t>
  </si>
  <si>
    <t>Wpływy z opłaty eksploatacyjnej</t>
  </si>
  <si>
    <t xml:space="preserve">Odsetki od nieterminowych wpłat z tyt. Podatków i opłat </t>
  </si>
  <si>
    <t>0410</t>
  </si>
  <si>
    <t>Wpływy z opłaty skarbowej</t>
  </si>
  <si>
    <t>0480</t>
  </si>
  <si>
    <t>Wpływy z opłat za zezwolenia na sprzedaż alkoholu</t>
  </si>
  <si>
    <t>0010</t>
  </si>
  <si>
    <t>0020</t>
  </si>
  <si>
    <t>RÓŻNE ROZLICZENIA</t>
  </si>
  <si>
    <t>Subwencje ogólne z budżetu państwa</t>
  </si>
  <si>
    <t>Część wyrównawcza subwencji ogólnej dla gmin</t>
  </si>
  <si>
    <t>Różne rozliczenia finansowe</t>
  </si>
  <si>
    <t>75831</t>
  </si>
  <si>
    <t>Część równoważąca subwencji ogólnej dla gmin</t>
  </si>
  <si>
    <t>2920</t>
  </si>
  <si>
    <t>OŚWIATA I WYCHOWANIE</t>
  </si>
  <si>
    <t>80101</t>
  </si>
  <si>
    <t>Szkoły podstawowe</t>
  </si>
  <si>
    <t>Doch. z najmu i dzierżawy skł.  majątku. Skarbu Państwa, jst. lub innych jedn. zaliczanych do sektora finansów publicznych</t>
  </si>
  <si>
    <t>2030</t>
  </si>
  <si>
    <t>Dotacje celowe otrzymane z budżetu państwa  na realizacje własnych zadań bieżących gmin</t>
  </si>
  <si>
    <t>Przedszkola</t>
  </si>
  <si>
    <t>Gimnazjum</t>
  </si>
  <si>
    <t>2960</t>
  </si>
  <si>
    <t>Przelewy redystrybucyjne</t>
  </si>
  <si>
    <t>Zespoły obsługi ekonomiczno - admin. szkół</t>
  </si>
  <si>
    <t>Szkoły zawodowe</t>
  </si>
  <si>
    <t>Stołówki szkolne</t>
  </si>
  <si>
    <t>OCHRONA ZDROWIA</t>
  </si>
  <si>
    <t>Przeciwdziałanie alkoholizmowi</t>
  </si>
  <si>
    <t>85195</t>
  </si>
  <si>
    <t>Pozostałą działalność</t>
  </si>
  <si>
    <t>POMOC SPOŁECZNA</t>
  </si>
  <si>
    <t>85202</t>
  </si>
  <si>
    <t>Domy pomocy społecznej</t>
  </si>
  <si>
    <t>Świadczenia rodzinne oraz składki na ubezp. emerytalne i rentowe</t>
  </si>
  <si>
    <t xml:space="preserve">Pozostałe odsetki </t>
  </si>
  <si>
    <t>Dotacje celowe otrzymane z budżetu państwa na  real. zadań  bież. z zakresu adm. rządowej</t>
  </si>
  <si>
    <t>Dochody budżetu państwa związane z realizacją zadań  zlecanych jst</t>
  </si>
  <si>
    <t>Składki  na ubezp. zdrowotne opłacane za osoby pobierające niektóre świadczenia z pomocy społecznej</t>
  </si>
  <si>
    <t>Zasiłki i pomoc w naturze oraz skł. na ubezp. Społeczne</t>
  </si>
  <si>
    <t>Dotacje celowe otrzymane  z budżetu państwa na realizację  własnych zadań bieżących gmin</t>
  </si>
  <si>
    <t>Ośrodki pomocy społecznej</t>
  </si>
  <si>
    <t>1510</t>
  </si>
  <si>
    <t>Dotacje celowe otrzymane z budż państwa  na realizacje własnych zadań bieżących gmin</t>
  </si>
  <si>
    <t>Usługi opiekuńcze i specjalist. usługi opiek.</t>
  </si>
  <si>
    <t>85232</t>
  </si>
  <si>
    <t>Centra Integracji Społecznej</t>
  </si>
  <si>
    <t>853</t>
  </si>
  <si>
    <t>Pozostałe zadania w zakresie polityki społecznej</t>
  </si>
  <si>
    <t>85395</t>
  </si>
  <si>
    <t>Dotacje rozwojowe oraz środki na finansowanie Wspólnej Polityki Rolnej</t>
  </si>
  <si>
    <t>2009</t>
  </si>
  <si>
    <t>EDUKACYJNA OPIEKA WYCHOWAWCZA</t>
  </si>
  <si>
    <t>Pomoc materialna dla uczniów</t>
  </si>
  <si>
    <t>GOSPODARKA KOMUNALNA I OCHRONA SRODOWISKA</t>
  </si>
  <si>
    <t>Gospodarka ściekowa i ochrona wód</t>
  </si>
  <si>
    <t>Finansowanie programów i projektów realizowanych ze środków Funduszów Strukturalnych, Funduszu Spójności oraz z Sekcji Gwarancji Europejskiego Funduszu Orientacji i Gwarancji Rolnej</t>
  </si>
  <si>
    <t>90002</t>
  </si>
  <si>
    <t>Gospodarka odpadami</t>
  </si>
  <si>
    <t>Dotacje celowe otrzymane  z powiatu na zadania bieżące realizowane na podstawie porozumień między jst</t>
  </si>
  <si>
    <t>90005</t>
  </si>
  <si>
    <t>Ochrona powietrza atmosferycznego i klimatu</t>
  </si>
  <si>
    <t xml:space="preserve">Środki na dofinansowanie własnych inwestycji gmin (związków gmin), powioatów (związków powiatów), samorządów województw,pozyskane z innych źródeł </t>
  </si>
  <si>
    <t>90015</t>
  </si>
  <si>
    <t>Oświetlenie ulic, placów i dróg</t>
  </si>
  <si>
    <t>KULTURA I OCHRONA DZIEDZICTWA NARODOWEGO</t>
  </si>
  <si>
    <t xml:space="preserve">Domy i ośrodki kultury,świetlice i kluby </t>
  </si>
  <si>
    <t>2320</t>
  </si>
  <si>
    <t>92116</t>
  </si>
  <si>
    <t>926</t>
  </si>
  <si>
    <t>KULTURA FIZYCZNA I SPORT</t>
  </si>
  <si>
    <t>92601</t>
  </si>
  <si>
    <t>92605</t>
  </si>
  <si>
    <t>Zadania w zakresie kultury fizycznej i sportu</t>
  </si>
  <si>
    <t>Środki na dofinansowanie własnych inwestycji gmin (związków gmin),powiatów (zwiazków powiatów),samorządów województw, pozyskane z innych źródeł</t>
  </si>
  <si>
    <t>92695</t>
  </si>
  <si>
    <t>Dotacje celowe otrzymane z samorzadu województwa  na inwestycje i zakupy inwestycyjne realizowane na podstawie porozumień (umów) między jst</t>
  </si>
  <si>
    <t>0980</t>
  </si>
  <si>
    <t>Obiekty sportowe</t>
  </si>
  <si>
    <t>Biblioteki</t>
  </si>
  <si>
    <t>Zasiłki stałe</t>
  </si>
  <si>
    <t>Wpływy z tytułu zwrotów wypłaconych świadczeń z funduszu alimentacyjnego</t>
  </si>
  <si>
    <t>6320</t>
  </si>
  <si>
    <t>2007</t>
  </si>
  <si>
    <t>Dotacje celowe otrzymane z budżetu państwa na inwestycje i zakupy inwestycyjne realizowane przez gminę na podstawie porozumień z organami administracji rządowej</t>
  </si>
  <si>
    <t>Dowożenie uczniów do szkół</t>
  </si>
  <si>
    <t>2400</t>
  </si>
  <si>
    <t>6297</t>
  </si>
  <si>
    <t>75212</t>
  </si>
  <si>
    <t>75404</t>
  </si>
  <si>
    <t>2680</t>
  </si>
  <si>
    <t>2039</t>
  </si>
  <si>
    <t>Wpływy z innych lokalnych opłat pobieranych przez jednostki samorządu terytorialnego na podstawie odrębnych ustaw</t>
  </si>
  <si>
    <t>Rekompensaty utraconych dochodów w podatkach i opłatach lokalnych</t>
  </si>
  <si>
    <t>Wpływy do budżetu pozostałości środków finansowych gromadzonych na wydzielonym rachunku jednostki budżetowej</t>
  </si>
  <si>
    <t>Spis powszechny i inne</t>
  </si>
  <si>
    <t>Obrona narodowa</t>
  </si>
  <si>
    <t>Pozostałe wydatki obronne</t>
  </si>
  <si>
    <t>Komendy wojewódzkie Policji</t>
  </si>
  <si>
    <t>Róznice kursowe</t>
  </si>
  <si>
    <t>Wpływy i wydatki związane z gromadzeniem środków z opłat i kar za korzystanie ze środowiska</t>
  </si>
  <si>
    <t>Wpływy i wydatki związane z gromadzeniem środków z opłat produktowych</t>
  </si>
  <si>
    <t xml:space="preserve">WFOGR- DROGA POLKAJMY -Bartniki </t>
  </si>
  <si>
    <t xml:space="preserve">Dotacje otrzymane  z państwowyxh funduszy celowych na finansowanie lub dofinansowanie kosztów realizacji inwestycji i zakupów inwestycyjnych jednostek sektora finansów publicznych </t>
  </si>
  <si>
    <t>Dotacje celowe otrzymane z powiatu na inwestycje i zakupy inwestycyjne realizo wane na podstawie porozu mień(umów) między jst</t>
  </si>
  <si>
    <t xml:space="preserve">Środki na dofinansowanie własnych inwestycji gmin (związków gmin), powiatów (związków powiatów), samo rządów województw,pozys kane z innych źródeł </t>
  </si>
  <si>
    <t>Fundusz Ochrony Środowi ska i Gospodarki Wodnej</t>
  </si>
  <si>
    <t>85206</t>
  </si>
  <si>
    <t>6329</t>
  </si>
  <si>
    <t>6639</t>
  </si>
  <si>
    <t>2460</t>
  </si>
  <si>
    <t>Inne formy wychowania przedszkolnego</t>
  </si>
  <si>
    <t>Środki otrzymane od pozostałych jednostek zaliczanych do sektora finansów publicznych</t>
  </si>
  <si>
    <t>Środki na dofinansowanie własnych inwestycji gmin (związków gmin), powioatów (związków powiatów), samorządów województw,pozyskane z innych źródeł - Zerbuń plac</t>
  </si>
  <si>
    <t>Rodziny zastępcze</t>
  </si>
  <si>
    <t>2980</t>
  </si>
  <si>
    <t xml:space="preserve">Wpływy ze sprzedaży składników majątkowych </t>
  </si>
  <si>
    <t>2040</t>
  </si>
  <si>
    <t>0580</t>
  </si>
  <si>
    <t>Projekt budżetu na 2014 rok</t>
  </si>
  <si>
    <t>Przewidywane wykonanie roku 2013</t>
  </si>
  <si>
    <t>Środki na dofinansowanie własnych inwestycji gmin (związków gmin),powiatów (zwiazków powiatów ),samorządów województw, pozyskane z innych źródeł</t>
  </si>
  <si>
    <t>budowa boisk W,R,P =104.653,96+Orlik 230.000+59332,54 fosa=393.986,5</t>
  </si>
  <si>
    <t>budowa kanalizacji F - 1.008.807-2013r.,kanalizacja R-2014r. 819.104,60</t>
  </si>
  <si>
    <t xml:space="preserve">Wpoływy ze sprzedaży składników majątkowych </t>
  </si>
  <si>
    <t>Dotacje celowe otrzyma ne z powiatu na inwes tycje i zakupy inwesty cyjne realizowane na podstawie porozumień (umów) między jst</t>
  </si>
  <si>
    <t>Otrzymane spadki, zapisy i darowizny w postaci pieniężnej</t>
  </si>
  <si>
    <t xml:space="preserve">Dotacje rozwojowe oraz środki środki na finansowanie Współnej Polityki Rolnej </t>
  </si>
  <si>
    <t xml:space="preserve">Dotacje celowe otrzyma ne z samorządu wojewód-ztwa na inwestycje i zakupy inwestycyjne re-alizowane na podstawie porozumień między jst </t>
  </si>
  <si>
    <t xml:space="preserve">Dotacje celowe otrzyma ne z budżetu państwa na inwestycje i zakupy in- westycyjne realizowane przez gminę na podstaw ie  porozumień z organa mi administracji rządow </t>
  </si>
  <si>
    <t>Finansowanie progra mów i projektów reali zowanych ze środ ków Funduszów Struktural nych, Funduszu Spójnoś ci oraz z Sekcji Gwaran cji Europejskiego Fundu szu Orientacji i Gwarancji Rolnej</t>
  </si>
  <si>
    <t>%  7:5</t>
  </si>
  <si>
    <t>Struktura % pw 2013r.</t>
  </si>
  <si>
    <t xml:space="preserve"> 6297</t>
  </si>
  <si>
    <t xml:space="preserve"> w tym : Studzianka 241.163,37,                    Stacje uzdatniania wody - 182.255,78 ; Razem   423.419,15</t>
  </si>
  <si>
    <t xml:space="preserve">Środki na dofinansowanie własnych inwestycji gmin,powiatów,samorządów województw pozyskane z innych źródeł </t>
  </si>
  <si>
    <t xml:space="preserve">Dochody z najmu i dzierżawy skladników majątkowych Skarbu Państwa, j s t </t>
  </si>
  <si>
    <t xml:space="preserve">Grzyzwny i inne kary pieniężne od osób prawnych  i innych jednostek organiozacyjnych  </t>
  </si>
  <si>
    <t>Oddziały przedszkolne w szkołach podstawowych</t>
  </si>
  <si>
    <t>Dotacje celowe otrzymane z budżetu państwa na realizację zadań bieżących gmin z zakresu edukacyjnej opieki wychowczej finansowanych w całości z budżetu państwa w ramach programów rządowych</t>
  </si>
  <si>
    <t>w tym :  Rok 2014 :Studzianka  241.163,37;Stacje uzdatniania wody 182.255,78</t>
  </si>
  <si>
    <t>Infrastruktura wodociagowa i sanitacyjna wsi</t>
  </si>
  <si>
    <t xml:space="preserve">Dotacje celowe otrzymane z powiatu na inwestycje i zakupy inwestycyjne realizowane na podstawie porozu mień(umów) między jednostkami samorządu terytorialnego </t>
  </si>
  <si>
    <t>Struktu ra % projektu budżetu 2014r.</t>
  </si>
  <si>
    <r>
      <t>Wpływy z innych lokalnych opłat pobieranych przez  jst na podst. odrębnych ustaw</t>
    </r>
    <r>
      <rPr>
        <i/>
        <sz val="8"/>
        <rFont val="Times New Roman"/>
        <family val="1"/>
      </rPr>
      <t xml:space="preserve"> </t>
    </r>
  </si>
  <si>
    <t>Dochody z najmu i dzierżawy składników majątkowych jednostek samorządu terytorialnego</t>
  </si>
  <si>
    <t>w tym:Rok 2014 -kino -plac 133.059</t>
  </si>
  <si>
    <t>w tym 2013: E- predsiębiorca</t>
  </si>
  <si>
    <t xml:space="preserve">Środki na dofinansowanie własnych inwestycji gmin,powiatów,samorządów województw pozyskane z innych źródeł 2013r </t>
  </si>
  <si>
    <t>URZĘDY NACZELNYCH ORGANÓW WŁADZY  WŁADZY PAŃSTWOWEJ</t>
  </si>
  <si>
    <t>Urzędy naczelnych organów władzy państwowej, kontroli i ochrony prawa</t>
  </si>
  <si>
    <t>Dotacje celowe otrzymane z budżetu państwa na realizację zadań  bieżących z zakresu administracji rządowej</t>
  </si>
  <si>
    <t>BEZPIECZEŃSTWO PUPLICZNE I OCHRONA PRZECIWPOŻAROWA</t>
  </si>
  <si>
    <t>Wpływy z podatku dochodowego od osób fizycznych</t>
  </si>
  <si>
    <t>Podatek od działalności gospodarczej osób fizycznych</t>
  </si>
  <si>
    <t>Odsetki od nieterminowych wpłat z tytułu podatków i opłat</t>
  </si>
  <si>
    <t>Wpływy z podatku rolnego leśnego, od czynności cywilno-prawnych, podatków i opłat lokalnych</t>
  </si>
  <si>
    <t>Podatek od środków transportowych</t>
  </si>
  <si>
    <t>Podatek od środków transporowych</t>
  </si>
  <si>
    <t>Udziały gmin w podatkach stanowiących dochód budżetu  państwa</t>
  </si>
  <si>
    <t>Podatek dochodowy od osób fizycznych</t>
  </si>
  <si>
    <t>Podatek dochodowy od osób prawnych</t>
  </si>
  <si>
    <t>Część oświatowa subwencji ogólnej dla jednostek samorzadu terytorialnego</t>
  </si>
  <si>
    <t>Wpływy z innych opłat stanowiących dochody jednostek samorządu terytorialnego na podstawie ustaw</t>
  </si>
  <si>
    <t xml:space="preserve">Zbiorcze dochody gminy </t>
  </si>
  <si>
    <t xml:space="preserve">w tym :  dochody  majątkowe </t>
  </si>
  <si>
    <t xml:space="preserve">          dochody   bieżące </t>
  </si>
  <si>
    <t xml:space="preserve"> w tym  : ze sprzedaży mienia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</si>
</sst>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0"/>
    <numFmt numFmtId="172" formatCode="0.0000"/>
    <numFmt numFmtId="173" formatCode="0.000"/>
    <numFmt numFmtId="174" formatCode="0.000000"/>
    <numFmt numFmtId="175" formatCode="0.0000000"/>
    <numFmt numFmtId="176" formatCode="0.000%"/>
    <numFmt numFmtId="177" formatCode="00\-000"/>
    <numFmt numFmtId="178" formatCode="#,##0.000"/>
    <numFmt numFmtId="179" formatCode="0.00000000"/>
  </numFmts>
  <fonts count="35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8"/>
      <name val="Arial"/>
      <family val="0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5" fillId="0" borderId="11" xfId="0" applyNumberFormat="1" applyFont="1" applyBorder="1" applyAlignment="1">
      <alignment horizontal="left" vertical="top"/>
    </xf>
    <xf numFmtId="0" fontId="7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166" fontId="2" fillId="0" borderId="11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7" fillId="0" borderId="0" xfId="0" applyNumberFormat="1" applyFont="1" applyAlignment="1">
      <alignment horizontal="left" vertical="top" wrapText="1"/>
    </xf>
    <xf numFmtId="166" fontId="2" fillId="0" borderId="11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right" vertical="top"/>
    </xf>
    <xf numFmtId="166" fontId="13" fillId="0" borderId="11" xfId="0" applyNumberFormat="1" applyFont="1" applyBorder="1" applyAlignment="1">
      <alignment horizontal="right" vertical="top"/>
    </xf>
    <xf numFmtId="166" fontId="5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" fontId="10" fillId="0" borderId="11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4" fontId="10" fillId="0" borderId="14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10" fillId="0" borderId="14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horizontal="left" vertical="top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/>
    </xf>
    <xf numFmtId="0" fontId="0" fillId="0" borderId="13" xfId="0" applyBorder="1" applyAlignment="1">
      <alignment horizontal="left" vertical="top" wrapText="1"/>
    </xf>
    <xf numFmtId="4" fontId="31" fillId="0" borderId="14" xfId="0" applyNumberFormat="1" applyFont="1" applyBorder="1" applyAlignment="1">
      <alignment horizontal="right" vertical="top" wrapText="1"/>
    </xf>
    <xf numFmtId="2" fontId="33" fillId="0" borderId="11" xfId="0" applyNumberFormat="1" applyFont="1" applyBorder="1" applyAlignment="1">
      <alignment horizontal="center" vertical="top"/>
    </xf>
    <xf numFmtId="4" fontId="31" fillId="0" borderId="11" xfId="0" applyNumberFormat="1" applyFont="1" applyBorder="1" applyAlignment="1">
      <alignment horizontal="right" vertical="top" wrapText="1"/>
    </xf>
    <xf numFmtId="166" fontId="31" fillId="0" borderId="11" xfId="0" applyNumberFormat="1" applyFont="1" applyBorder="1" applyAlignment="1">
      <alignment horizontal="right" vertical="top"/>
    </xf>
    <xf numFmtId="2" fontId="34" fillId="0" borderId="11" xfId="0" applyNumberFormat="1" applyFont="1" applyBorder="1" applyAlignment="1">
      <alignment horizontal="center" vertical="top"/>
    </xf>
    <xf numFmtId="166" fontId="31" fillId="0" borderId="11" xfId="0" applyNumberFormat="1" applyFont="1" applyBorder="1" applyAlignment="1">
      <alignment horizontal="right" vertical="top"/>
    </xf>
    <xf numFmtId="4" fontId="31" fillId="0" borderId="14" xfId="0" applyNumberFormat="1" applyFont="1" applyBorder="1" applyAlignment="1">
      <alignment horizontal="right" vertical="top" wrapText="1"/>
    </xf>
    <xf numFmtId="2" fontId="33" fillId="0" borderId="11" xfId="0" applyNumberFormat="1" applyFont="1" applyBorder="1" applyAlignment="1">
      <alignment horizontal="center" vertical="top"/>
    </xf>
    <xf numFmtId="4" fontId="31" fillId="0" borderId="11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 vertical="top" wrapText="1"/>
    </xf>
    <xf numFmtId="166" fontId="2" fillId="0" borderId="10" xfId="0" applyNumberFormat="1" applyFont="1" applyBorder="1" applyAlignment="1">
      <alignment horizontal="right" vertical="top"/>
    </xf>
    <xf numFmtId="2" fontId="7" fillId="0" borderId="10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right" vertical="top" wrapText="1"/>
    </xf>
    <xf numFmtId="166" fontId="2" fillId="0" borderId="13" xfId="0" applyNumberFormat="1" applyFont="1" applyBorder="1" applyAlignment="1">
      <alignment horizontal="right" vertical="top"/>
    </xf>
    <xf numFmtId="2" fontId="7" fillId="0" borderId="13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right" vertical="top"/>
    </xf>
    <xf numFmtId="2" fontId="7" fillId="0" borderId="0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right" vertical="top" wrapText="1"/>
    </xf>
    <xf numFmtId="166" fontId="2" fillId="0" borderId="12" xfId="0" applyNumberFormat="1" applyFont="1" applyBorder="1" applyAlignment="1">
      <alignment horizontal="right" vertical="top"/>
    </xf>
    <xf numFmtId="2" fontId="7" fillId="0" borderId="12" xfId="0" applyNumberFormat="1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zoomScalePageLayoutView="0" workbookViewId="0" topLeftCell="A270">
      <selection activeCell="F354" sqref="F354"/>
    </sheetView>
  </sheetViews>
  <sheetFormatPr defaultColWidth="9.140625" defaultRowHeight="12.75"/>
  <cols>
    <col min="1" max="1" width="4.7109375" style="2" customWidth="1"/>
    <col min="2" max="2" width="5.8515625" style="2" customWidth="1"/>
    <col min="3" max="3" width="4.140625" style="2" customWidth="1"/>
    <col min="4" max="4" width="29.00390625" style="100" customWidth="1"/>
    <col min="5" max="5" width="10.8515625" style="2" customWidth="1"/>
    <col min="6" max="6" width="6.7109375" style="19" customWidth="1"/>
    <col min="7" max="7" width="10.7109375" style="14" customWidth="1"/>
    <col min="8" max="8" width="7.57421875" style="1" customWidth="1"/>
    <col min="9" max="9" width="6.7109375" style="2" customWidth="1"/>
    <col min="10" max="16384" width="9.140625" style="2" customWidth="1"/>
  </cols>
  <sheetData>
    <row r="1" spans="1:9" s="1" customFormat="1" ht="25.5" customHeight="1">
      <c r="A1" s="125" t="s">
        <v>0</v>
      </c>
      <c r="B1" s="125" t="s">
        <v>1</v>
      </c>
      <c r="C1" s="125" t="s">
        <v>2</v>
      </c>
      <c r="D1" s="125" t="s">
        <v>3</v>
      </c>
      <c r="E1" s="127" t="s">
        <v>215</v>
      </c>
      <c r="F1" s="128" t="s">
        <v>227</v>
      </c>
      <c r="G1" s="126" t="s">
        <v>214</v>
      </c>
      <c r="H1" s="126"/>
      <c r="I1" s="121" t="s">
        <v>238</v>
      </c>
    </row>
    <row r="2" spans="1:9" ht="31.5" customHeight="1">
      <c r="A2" s="125"/>
      <c r="B2" s="125"/>
      <c r="C2" s="125"/>
      <c r="D2" s="125"/>
      <c r="E2" s="127"/>
      <c r="F2" s="128"/>
      <c r="G2" s="42" t="s">
        <v>4</v>
      </c>
      <c r="H2" s="41" t="s">
        <v>226</v>
      </c>
      <c r="I2" s="121"/>
    </row>
    <row r="3" spans="1:9" ht="12.75">
      <c r="A3" s="60">
        <v>1</v>
      </c>
      <c r="B3" s="60">
        <v>2</v>
      </c>
      <c r="C3" s="61">
        <v>3</v>
      </c>
      <c r="D3" s="55">
        <v>4</v>
      </c>
      <c r="E3" s="56">
        <v>5</v>
      </c>
      <c r="F3" s="58">
        <v>6</v>
      </c>
      <c r="G3" s="57">
        <v>7</v>
      </c>
      <c r="H3" s="58">
        <v>8</v>
      </c>
      <c r="I3" s="59">
        <v>9</v>
      </c>
    </row>
    <row r="4" spans="1:9" s="5" customFormat="1" ht="12.75">
      <c r="A4" s="101" t="s">
        <v>5</v>
      </c>
      <c r="B4" s="4"/>
      <c r="C4" s="4"/>
      <c r="D4" s="96" t="s">
        <v>6</v>
      </c>
      <c r="E4" s="43">
        <f>E5+E15</f>
        <v>697993</v>
      </c>
      <c r="F4" s="62">
        <f aca="true" t="shared" si="0" ref="F4:F12">E4/$E$295*100</f>
        <v>2.783988023466543</v>
      </c>
      <c r="G4" s="22">
        <f>G5+G15</f>
        <v>1173969.15</v>
      </c>
      <c r="H4" s="31">
        <f aca="true" t="shared" si="1" ref="H4:H10">(G4/E4)*100</f>
        <v>168.19210937645505</v>
      </c>
      <c r="I4" s="64">
        <f aca="true" t="shared" si="2" ref="I4:I12">G4/$G$295*100</f>
        <v>4.205330590029297</v>
      </c>
    </row>
    <row r="5" spans="1:9" s="5" customFormat="1" ht="21.75" customHeight="1">
      <c r="A5" s="102"/>
      <c r="B5" s="101" t="s">
        <v>7</v>
      </c>
      <c r="C5" s="4"/>
      <c r="D5" s="96" t="s">
        <v>236</v>
      </c>
      <c r="E5" s="43">
        <f>E10+E14+E9+E6+E7+E11+E8</f>
        <v>232282</v>
      </c>
      <c r="F5" s="62">
        <f t="shared" si="0"/>
        <v>0.9264710477996991</v>
      </c>
      <c r="G5" s="22">
        <f>G10+G14+G9+G6+G7+G11+G8</f>
        <v>773769.15</v>
      </c>
      <c r="H5" s="31">
        <f t="shared" si="1"/>
        <v>333.1162767670332</v>
      </c>
      <c r="I5" s="64">
        <f t="shared" si="2"/>
        <v>2.771755182933017</v>
      </c>
    </row>
    <row r="6" spans="1:9" ht="33.75" customHeight="1">
      <c r="A6" s="102"/>
      <c r="B6" s="108"/>
      <c r="C6" s="7" t="s">
        <v>12</v>
      </c>
      <c r="D6" s="32" t="s">
        <v>13</v>
      </c>
      <c r="E6" s="44">
        <v>200000</v>
      </c>
      <c r="F6" s="62">
        <f t="shared" si="0"/>
        <v>0.7977123046983401</v>
      </c>
      <c r="G6" s="24">
        <v>200000</v>
      </c>
      <c r="H6" s="31">
        <f t="shared" si="1"/>
        <v>100</v>
      </c>
      <c r="I6" s="64">
        <f t="shared" si="2"/>
        <v>0.7164294888037386</v>
      </c>
    </row>
    <row r="7" spans="1:9" ht="17.25" customHeight="1">
      <c r="A7" s="102"/>
      <c r="B7" s="108"/>
      <c r="C7" s="7" t="s">
        <v>61</v>
      </c>
      <c r="D7" s="32" t="s">
        <v>62</v>
      </c>
      <c r="E7" s="44">
        <v>0</v>
      </c>
      <c r="F7" s="62">
        <f t="shared" si="0"/>
        <v>0</v>
      </c>
      <c r="G7" s="24">
        <v>200</v>
      </c>
      <c r="H7" s="31"/>
      <c r="I7" s="64">
        <f t="shared" si="2"/>
        <v>0.0007164294888037386</v>
      </c>
    </row>
    <row r="8" spans="1:9" ht="22.5">
      <c r="A8" s="102"/>
      <c r="B8" s="108"/>
      <c r="C8" s="7" t="s">
        <v>45</v>
      </c>
      <c r="D8" s="32" t="s">
        <v>219</v>
      </c>
      <c r="E8" s="44">
        <v>20</v>
      </c>
      <c r="F8" s="62">
        <f t="shared" si="0"/>
        <v>7.9771230469834E-05</v>
      </c>
      <c r="G8" s="24">
        <v>50</v>
      </c>
      <c r="H8" s="31">
        <f t="shared" si="1"/>
        <v>250</v>
      </c>
      <c r="I8" s="64">
        <f t="shared" si="2"/>
        <v>0.00017910737220093464</v>
      </c>
    </row>
    <row r="9" spans="1:9" ht="15.75" customHeight="1">
      <c r="A9" s="102"/>
      <c r="B9" s="108"/>
      <c r="C9" s="7" t="s">
        <v>14</v>
      </c>
      <c r="D9" s="32" t="s">
        <v>15</v>
      </c>
      <c r="E9" s="44">
        <v>15000</v>
      </c>
      <c r="F9" s="62">
        <f t="shared" si="0"/>
        <v>0.05982842285237551</v>
      </c>
      <c r="G9" s="24">
        <v>10000</v>
      </c>
      <c r="H9" s="31">
        <f t="shared" si="1"/>
        <v>66.66666666666666</v>
      </c>
      <c r="I9" s="64">
        <f t="shared" si="2"/>
        <v>0.03582147444018693</v>
      </c>
    </row>
    <row r="10" spans="1:9" ht="14.25" customHeight="1">
      <c r="A10" s="102"/>
      <c r="B10" s="108"/>
      <c r="C10" s="7" t="s">
        <v>16</v>
      </c>
      <c r="D10" s="32" t="s">
        <v>17</v>
      </c>
      <c r="E10" s="44">
        <v>100</v>
      </c>
      <c r="F10" s="62">
        <f t="shared" si="0"/>
        <v>0.00039885615234917007</v>
      </c>
      <c r="G10" s="29">
        <v>140100</v>
      </c>
      <c r="H10" s="31">
        <f t="shared" si="1"/>
        <v>140100</v>
      </c>
      <c r="I10" s="64">
        <f t="shared" si="2"/>
        <v>0.5018588569070188</v>
      </c>
    </row>
    <row r="11" spans="1:9" ht="57" customHeight="1">
      <c r="A11" s="102"/>
      <c r="B11" s="108"/>
      <c r="C11" s="12" t="s">
        <v>182</v>
      </c>
      <c r="D11" s="32" t="s">
        <v>157</v>
      </c>
      <c r="E11" s="44"/>
      <c r="F11" s="62">
        <f t="shared" si="0"/>
        <v>0</v>
      </c>
      <c r="G11" s="29">
        <v>423419.15</v>
      </c>
      <c r="H11" s="31"/>
      <c r="I11" s="64">
        <f t="shared" si="2"/>
        <v>1.5167498259210674</v>
      </c>
    </row>
    <row r="12" spans="1:9" ht="33.75" customHeight="1" hidden="1">
      <c r="A12" s="102"/>
      <c r="B12" s="108"/>
      <c r="C12" s="12"/>
      <c r="D12" s="97" t="s">
        <v>229</v>
      </c>
      <c r="E12" s="44"/>
      <c r="F12" s="62">
        <f t="shared" si="0"/>
        <v>0</v>
      </c>
      <c r="G12" s="29"/>
      <c r="H12" s="31"/>
      <c r="I12" s="64">
        <f t="shared" si="2"/>
        <v>0</v>
      </c>
    </row>
    <row r="13" spans="1:9" ht="33.75" customHeight="1">
      <c r="A13" s="102"/>
      <c r="B13" s="108"/>
      <c r="C13" s="12"/>
      <c r="D13" s="97" t="s">
        <v>235</v>
      </c>
      <c r="E13" s="44"/>
      <c r="F13" s="62"/>
      <c r="G13" s="29"/>
      <c r="H13" s="31"/>
      <c r="I13" s="64"/>
    </row>
    <row r="14" spans="1:9" ht="56.25" customHeight="1">
      <c r="A14" s="102"/>
      <c r="B14" s="108"/>
      <c r="C14" s="12" t="s">
        <v>30</v>
      </c>
      <c r="D14" s="32" t="s">
        <v>237</v>
      </c>
      <c r="E14" s="44">
        <v>17162</v>
      </c>
      <c r="F14" s="62">
        <f aca="true" t="shared" si="3" ref="F14:F45">E14/$E$295*100</f>
        <v>0.06845169286616457</v>
      </c>
      <c r="G14" s="24"/>
      <c r="H14" s="31">
        <f>(G14/E14)*100</f>
        <v>0</v>
      </c>
      <c r="I14" s="64">
        <f aca="true" t="shared" si="4" ref="I14:I45">G14/$G$295*100</f>
        <v>0</v>
      </c>
    </row>
    <row r="15" spans="1:9" s="5" customFormat="1" ht="12.75">
      <c r="A15" s="102"/>
      <c r="B15" s="101" t="s">
        <v>18</v>
      </c>
      <c r="C15" s="4"/>
      <c r="D15" s="96" t="s">
        <v>19</v>
      </c>
      <c r="E15" s="43">
        <f>E17+E18+E16</f>
        <v>465711</v>
      </c>
      <c r="F15" s="62">
        <f t="shared" si="3"/>
        <v>1.8575169756668435</v>
      </c>
      <c r="G15" s="22">
        <f>G17+G18+G16</f>
        <v>400200</v>
      </c>
      <c r="H15" s="31">
        <f>(G15/E15)*100</f>
        <v>85.9331216140482</v>
      </c>
      <c r="I15" s="64">
        <f t="shared" si="4"/>
        <v>1.4335754070962807</v>
      </c>
    </row>
    <row r="16" spans="1:9" s="5" customFormat="1" ht="22.5">
      <c r="A16" s="102"/>
      <c r="B16" s="107"/>
      <c r="C16" s="7" t="s">
        <v>45</v>
      </c>
      <c r="D16" s="32" t="s">
        <v>211</v>
      </c>
      <c r="E16" s="45">
        <v>200</v>
      </c>
      <c r="F16" s="62">
        <f t="shared" si="3"/>
        <v>0.0007977123046983401</v>
      </c>
      <c r="G16" s="27">
        <v>200</v>
      </c>
      <c r="H16" s="35"/>
      <c r="I16" s="64">
        <f t="shared" si="4"/>
        <v>0.0007164294888037386</v>
      </c>
    </row>
    <row r="17" spans="1:9" ht="48" customHeight="1">
      <c r="A17" s="102"/>
      <c r="B17" s="108"/>
      <c r="C17" s="7" t="s">
        <v>20</v>
      </c>
      <c r="D17" s="32" t="str">
        <f>D55</f>
        <v>Dotacje celowe otrzymane z budżetu państwa na real. zadań bież. z zakresu adm. rządowej oraz innych zadań zleconych</v>
      </c>
      <c r="E17" s="44">
        <v>465511</v>
      </c>
      <c r="F17" s="62">
        <f t="shared" si="3"/>
        <v>1.856719263362145</v>
      </c>
      <c r="G17" s="24">
        <v>400000</v>
      </c>
      <c r="H17" s="31">
        <f>(G17/E17)*100</f>
        <v>85.92707798526781</v>
      </c>
      <c r="I17" s="64">
        <f t="shared" si="4"/>
        <v>1.4328589776074772</v>
      </c>
    </row>
    <row r="18" spans="1:9" ht="65.25" customHeight="1" hidden="1">
      <c r="A18" s="103"/>
      <c r="B18" s="103"/>
      <c r="C18" s="7" t="s">
        <v>182</v>
      </c>
      <c r="D18" s="32" t="s">
        <v>157</v>
      </c>
      <c r="E18" s="44"/>
      <c r="F18" s="62">
        <f t="shared" si="3"/>
        <v>0</v>
      </c>
      <c r="G18" s="24"/>
      <c r="H18" s="31"/>
      <c r="I18" s="64">
        <f t="shared" si="4"/>
        <v>0</v>
      </c>
    </row>
    <row r="19" spans="1:9" s="5" customFormat="1" ht="17.25" customHeight="1">
      <c r="A19" s="101" t="s">
        <v>21</v>
      </c>
      <c r="B19" s="4"/>
      <c r="C19" s="4"/>
      <c r="D19" s="96" t="s">
        <v>22</v>
      </c>
      <c r="E19" s="66">
        <f>E20</f>
        <v>8000</v>
      </c>
      <c r="F19" s="67">
        <f t="shared" si="3"/>
        <v>0.03190849218793361</v>
      </c>
      <c r="G19" s="68">
        <f>G20</f>
        <v>10000</v>
      </c>
      <c r="H19" s="69">
        <f>(G19/E19)*100</f>
        <v>125</v>
      </c>
      <c r="I19" s="70">
        <f t="shared" si="4"/>
        <v>0.03582147444018693</v>
      </c>
    </row>
    <row r="20" spans="1:9" s="5" customFormat="1" ht="15.75" customHeight="1">
      <c r="A20" s="107"/>
      <c r="B20" s="101" t="s">
        <v>23</v>
      </c>
      <c r="C20" s="4"/>
      <c r="D20" s="96" t="s">
        <v>19</v>
      </c>
      <c r="E20" s="43">
        <f>E21</f>
        <v>8000</v>
      </c>
      <c r="F20" s="62">
        <f t="shared" si="3"/>
        <v>0.03190849218793361</v>
      </c>
      <c r="G20" s="22">
        <f>G21</f>
        <v>10000</v>
      </c>
      <c r="H20" s="28">
        <f>(G20/E20)*100</f>
        <v>125</v>
      </c>
      <c r="I20" s="64">
        <f t="shared" si="4"/>
        <v>0.03582147444018693</v>
      </c>
    </row>
    <row r="21" spans="1:9" ht="22.5">
      <c r="A21" s="107"/>
      <c r="B21" s="104"/>
      <c r="C21" s="7" t="s">
        <v>24</v>
      </c>
      <c r="D21" s="32" t="s">
        <v>25</v>
      </c>
      <c r="E21" s="45">
        <v>8000</v>
      </c>
      <c r="F21" s="62">
        <f t="shared" si="3"/>
        <v>0.03190849218793361</v>
      </c>
      <c r="G21" s="29">
        <v>10000</v>
      </c>
      <c r="H21" s="28">
        <f>(G21/E21)*100</f>
        <v>125</v>
      </c>
      <c r="I21" s="64">
        <f t="shared" si="4"/>
        <v>0.03582147444018693</v>
      </c>
    </row>
    <row r="22" spans="1:9" s="5" customFormat="1" ht="18" customHeight="1">
      <c r="A22" s="113">
        <v>600</v>
      </c>
      <c r="B22" s="4"/>
      <c r="C22" s="4"/>
      <c r="D22" s="96" t="s">
        <v>26</v>
      </c>
      <c r="E22" s="66">
        <f>E23+E25</f>
        <v>57371</v>
      </c>
      <c r="F22" s="67">
        <f t="shared" si="3"/>
        <v>0.22882776316424236</v>
      </c>
      <c r="G22" s="68">
        <f>G23+G25</f>
        <v>60000</v>
      </c>
      <c r="H22" s="71">
        <f aca="true" t="shared" si="5" ref="H22:H28">(G22/E22)*100</f>
        <v>104.5824545502083</v>
      </c>
      <c r="I22" s="70">
        <f t="shared" si="4"/>
        <v>0.21492884664112158</v>
      </c>
    </row>
    <row r="23" spans="1:9" s="5" customFormat="1" ht="12.75">
      <c r="A23" s="113"/>
      <c r="B23" s="101">
        <v>60014</v>
      </c>
      <c r="C23" s="4"/>
      <c r="D23" s="96" t="s">
        <v>28</v>
      </c>
      <c r="E23" s="43">
        <f>E24</f>
        <v>57371</v>
      </c>
      <c r="F23" s="62">
        <f t="shared" si="3"/>
        <v>0.22882776316424236</v>
      </c>
      <c r="G23" s="22">
        <f>G24</f>
        <v>60000</v>
      </c>
      <c r="H23" s="28">
        <f t="shared" si="5"/>
        <v>104.5824545502083</v>
      </c>
      <c r="I23" s="64">
        <f t="shared" si="4"/>
        <v>0.21492884664112158</v>
      </c>
    </row>
    <row r="24" spans="1:9" ht="22.5">
      <c r="A24" s="113"/>
      <c r="B24" s="108"/>
      <c r="C24" s="7">
        <v>2320</v>
      </c>
      <c r="D24" s="32" t="s">
        <v>29</v>
      </c>
      <c r="E24" s="45">
        <v>57371</v>
      </c>
      <c r="F24" s="62">
        <f t="shared" si="3"/>
        <v>0.22882776316424236</v>
      </c>
      <c r="G24" s="29">
        <v>60000</v>
      </c>
      <c r="H24" s="28">
        <f t="shared" si="5"/>
        <v>104.5824545502083</v>
      </c>
      <c r="I24" s="64">
        <f t="shared" si="4"/>
        <v>0.21492884664112158</v>
      </c>
    </row>
    <row r="25" spans="1:9" s="5" customFormat="1" ht="12.75" hidden="1">
      <c r="A25" s="113"/>
      <c r="B25" s="101">
        <v>60016</v>
      </c>
      <c r="C25" s="4"/>
      <c r="D25" s="96" t="s">
        <v>31</v>
      </c>
      <c r="E25" s="43">
        <f>E26+E27+E28+E30+E31</f>
        <v>0</v>
      </c>
      <c r="F25" s="62">
        <f t="shared" si="3"/>
        <v>0</v>
      </c>
      <c r="G25" s="43">
        <f>G26+G27+G28+G30+G31</f>
        <v>0</v>
      </c>
      <c r="H25" s="28" t="e">
        <f t="shared" si="5"/>
        <v>#DIV/0!</v>
      </c>
      <c r="I25" s="64">
        <f t="shared" si="4"/>
        <v>0</v>
      </c>
    </row>
    <row r="26" spans="1:9" ht="33.75" hidden="1">
      <c r="A26" s="113"/>
      <c r="B26" s="108"/>
      <c r="C26" s="7" t="s">
        <v>8</v>
      </c>
      <c r="D26" s="32" t="s">
        <v>9</v>
      </c>
      <c r="E26" s="45"/>
      <c r="F26" s="62">
        <f t="shared" si="3"/>
        <v>0</v>
      </c>
      <c r="G26" s="29"/>
      <c r="H26" s="28" t="e">
        <f t="shared" si="5"/>
        <v>#DIV/0!</v>
      </c>
      <c r="I26" s="64">
        <f t="shared" si="4"/>
        <v>0</v>
      </c>
    </row>
    <row r="27" spans="1:9" ht="22.5" hidden="1">
      <c r="A27" s="113"/>
      <c r="B27" s="108"/>
      <c r="C27" s="7" t="s">
        <v>10</v>
      </c>
      <c r="D27" s="32" t="s">
        <v>15</v>
      </c>
      <c r="E27" s="45"/>
      <c r="F27" s="62">
        <f t="shared" si="3"/>
        <v>0</v>
      </c>
      <c r="G27" s="29"/>
      <c r="H27" s="28" t="e">
        <f t="shared" si="5"/>
        <v>#DIV/0!</v>
      </c>
      <c r="I27" s="64">
        <f t="shared" si="4"/>
        <v>0</v>
      </c>
    </row>
    <row r="28" spans="1:9" ht="57" customHeight="1" hidden="1">
      <c r="A28" s="113"/>
      <c r="B28" s="108"/>
      <c r="C28" s="7" t="s">
        <v>49</v>
      </c>
      <c r="D28" s="32" t="s">
        <v>198</v>
      </c>
      <c r="E28" s="45"/>
      <c r="F28" s="62">
        <f t="shared" si="3"/>
        <v>0</v>
      </c>
      <c r="G28" s="29"/>
      <c r="H28" s="28" t="e">
        <f t="shared" si="5"/>
        <v>#DIV/0!</v>
      </c>
      <c r="I28" s="64">
        <f t="shared" si="4"/>
        <v>0</v>
      </c>
    </row>
    <row r="29" spans="1:9" ht="14.25" customHeight="1" hidden="1">
      <c r="A29" s="113"/>
      <c r="B29" s="108"/>
      <c r="C29" s="7"/>
      <c r="D29" s="97" t="s">
        <v>197</v>
      </c>
      <c r="E29" s="46"/>
      <c r="F29" s="62">
        <f t="shared" si="3"/>
        <v>0</v>
      </c>
      <c r="G29" s="33"/>
      <c r="H29" s="34"/>
      <c r="I29" s="64">
        <f t="shared" si="4"/>
        <v>0</v>
      </c>
    </row>
    <row r="30" spans="1:9" ht="61.5" customHeight="1" hidden="1">
      <c r="A30" s="113"/>
      <c r="B30" s="108"/>
      <c r="C30" s="7" t="s">
        <v>182</v>
      </c>
      <c r="D30" s="32" t="s">
        <v>157</v>
      </c>
      <c r="E30" s="46"/>
      <c r="F30" s="62">
        <f t="shared" si="3"/>
        <v>0</v>
      </c>
      <c r="G30" s="33"/>
      <c r="H30" s="34"/>
      <c r="I30" s="64">
        <f t="shared" si="4"/>
        <v>0</v>
      </c>
    </row>
    <row r="31" spans="1:9" ht="57" customHeight="1" hidden="1">
      <c r="A31" s="113"/>
      <c r="B31" s="108"/>
      <c r="C31" s="7" t="s">
        <v>30</v>
      </c>
      <c r="D31" s="32" t="s">
        <v>220</v>
      </c>
      <c r="E31" s="45"/>
      <c r="F31" s="62">
        <f t="shared" si="3"/>
        <v>0</v>
      </c>
      <c r="G31" s="29"/>
      <c r="H31" s="28" t="e">
        <f>(G31/E31)*100</f>
        <v>#DIV/0!</v>
      </c>
      <c r="I31" s="64">
        <f t="shared" si="4"/>
        <v>0</v>
      </c>
    </row>
    <row r="32" spans="1:9" s="5" customFormat="1" ht="20.25" customHeight="1">
      <c r="A32" s="113">
        <v>700</v>
      </c>
      <c r="B32" s="4"/>
      <c r="C32" s="4"/>
      <c r="D32" s="96" t="s">
        <v>33</v>
      </c>
      <c r="E32" s="43">
        <f>E37+E33</f>
        <v>435700</v>
      </c>
      <c r="F32" s="62">
        <f t="shared" si="3"/>
        <v>1.7378162557853338</v>
      </c>
      <c r="G32" s="22">
        <f>G37+G33</f>
        <v>597209</v>
      </c>
      <c r="H32" s="28">
        <f>(G32/E32)*100</f>
        <v>137.0688547165481</v>
      </c>
      <c r="I32" s="64">
        <f t="shared" si="4"/>
        <v>2.1392906928949595</v>
      </c>
    </row>
    <row r="33" spans="1:9" s="5" customFormat="1" ht="12.75">
      <c r="A33" s="113"/>
      <c r="B33" s="101" t="s">
        <v>34</v>
      </c>
      <c r="C33" s="4"/>
      <c r="D33" s="96" t="s">
        <v>35</v>
      </c>
      <c r="E33" s="43">
        <f>E35+E34+E36</f>
        <v>7400</v>
      </c>
      <c r="F33" s="62">
        <f t="shared" si="3"/>
        <v>0.029515355273838587</v>
      </c>
      <c r="G33" s="22">
        <f>G35+G34+G36</f>
        <v>8050</v>
      </c>
      <c r="H33" s="28">
        <f>(G33/E33)*100</f>
        <v>108.78378378378379</v>
      </c>
      <c r="I33" s="64">
        <f t="shared" si="4"/>
        <v>0.028836286924350477</v>
      </c>
    </row>
    <row r="34" spans="1:9" s="8" customFormat="1" ht="22.5">
      <c r="A34" s="113"/>
      <c r="B34" s="107"/>
      <c r="C34" s="7" t="s">
        <v>24</v>
      </c>
      <c r="D34" s="32" t="s">
        <v>39</v>
      </c>
      <c r="E34" s="45">
        <v>7350</v>
      </c>
      <c r="F34" s="62">
        <f t="shared" si="3"/>
        <v>0.029315927197664</v>
      </c>
      <c r="G34" s="23">
        <v>8000</v>
      </c>
      <c r="H34" s="28">
        <f>(G34/E34)*100</f>
        <v>108.843537414966</v>
      </c>
      <c r="I34" s="64">
        <f t="shared" si="4"/>
        <v>0.028657179552149543</v>
      </c>
    </row>
    <row r="35" spans="1:9" ht="22.5" hidden="1">
      <c r="A35" s="113"/>
      <c r="B35" s="107"/>
      <c r="C35" s="7" t="s">
        <v>47</v>
      </c>
      <c r="D35" s="32" t="s">
        <v>48</v>
      </c>
      <c r="E35" s="45"/>
      <c r="F35" s="62">
        <f t="shared" si="3"/>
        <v>0</v>
      </c>
      <c r="G35" s="29"/>
      <c r="H35" s="28"/>
      <c r="I35" s="64">
        <f t="shared" si="4"/>
        <v>0</v>
      </c>
    </row>
    <row r="36" spans="1:9" ht="14.25" customHeight="1">
      <c r="A36" s="113"/>
      <c r="B36" s="103"/>
      <c r="C36" s="7" t="s">
        <v>16</v>
      </c>
      <c r="D36" s="32" t="s">
        <v>17</v>
      </c>
      <c r="E36" s="45">
        <v>50</v>
      </c>
      <c r="F36" s="62">
        <f t="shared" si="3"/>
        <v>0.00019942807617458503</v>
      </c>
      <c r="G36" s="29">
        <v>50</v>
      </c>
      <c r="H36" s="28"/>
      <c r="I36" s="64">
        <f t="shared" si="4"/>
        <v>0.00017910737220093464</v>
      </c>
    </row>
    <row r="37" spans="1:9" s="5" customFormat="1" ht="23.25" customHeight="1">
      <c r="A37" s="113"/>
      <c r="B37" s="113">
        <v>70005</v>
      </c>
      <c r="C37" s="4"/>
      <c r="D37" s="96" t="s">
        <v>36</v>
      </c>
      <c r="E37" s="43">
        <f>E38+E39+E41+E45+E46+E47+E40+E42+E43+E44+E48</f>
        <v>428300</v>
      </c>
      <c r="F37" s="62">
        <f t="shared" si="3"/>
        <v>1.7083009005114953</v>
      </c>
      <c r="G37" s="43">
        <f>G38+G39+G41+G45+G46+G47+G40+G42+G43+G44+G48</f>
        <v>589159</v>
      </c>
      <c r="H37" s="28">
        <f aca="true" t="shared" si="6" ref="H37:H47">(G37/E37)*100</f>
        <v>137.55755311697408</v>
      </c>
      <c r="I37" s="64">
        <f t="shared" si="4"/>
        <v>2.110454405970609</v>
      </c>
    </row>
    <row r="38" spans="1:9" ht="27" customHeight="1">
      <c r="A38" s="118"/>
      <c r="B38" s="118"/>
      <c r="C38" s="7" t="s">
        <v>37</v>
      </c>
      <c r="D38" s="32" t="s">
        <v>38</v>
      </c>
      <c r="E38" s="45">
        <v>47000</v>
      </c>
      <c r="F38" s="62">
        <f t="shared" si="3"/>
        <v>0.18746239160410993</v>
      </c>
      <c r="G38" s="29">
        <v>55000</v>
      </c>
      <c r="H38" s="28">
        <f t="shared" si="6"/>
        <v>117.02127659574468</v>
      </c>
      <c r="I38" s="64">
        <f t="shared" si="4"/>
        <v>0.19701810942102813</v>
      </c>
    </row>
    <row r="39" spans="1:9" ht="33.75" customHeight="1">
      <c r="A39" s="118"/>
      <c r="B39" s="118"/>
      <c r="C39" s="7" t="s">
        <v>8</v>
      </c>
      <c r="D39" s="32" t="s">
        <v>239</v>
      </c>
      <c r="E39" s="45"/>
      <c r="F39" s="62">
        <f t="shared" si="3"/>
        <v>0</v>
      </c>
      <c r="G39" s="29">
        <v>1000</v>
      </c>
      <c r="H39" s="28"/>
      <c r="I39" s="64">
        <f t="shared" si="4"/>
        <v>0.003582147444018693</v>
      </c>
    </row>
    <row r="40" spans="1:9" ht="22.5" hidden="1">
      <c r="A40" s="118"/>
      <c r="B40" s="118"/>
      <c r="C40" s="7" t="s">
        <v>10</v>
      </c>
      <c r="D40" s="32" t="s">
        <v>11</v>
      </c>
      <c r="E40" s="45"/>
      <c r="F40" s="62">
        <f t="shared" si="3"/>
        <v>0</v>
      </c>
      <c r="G40" s="29"/>
      <c r="H40" s="28"/>
      <c r="I40" s="64">
        <f t="shared" si="4"/>
        <v>0</v>
      </c>
    </row>
    <row r="41" spans="1:9" ht="33.75">
      <c r="A41" s="118"/>
      <c r="B41" s="118"/>
      <c r="C41" s="7" t="s">
        <v>24</v>
      </c>
      <c r="D41" s="32" t="s">
        <v>240</v>
      </c>
      <c r="E41" s="45">
        <v>176000</v>
      </c>
      <c r="F41" s="62">
        <f t="shared" si="3"/>
        <v>0.7019868281345394</v>
      </c>
      <c r="G41" s="29">
        <v>190000</v>
      </c>
      <c r="H41" s="28">
        <f t="shared" si="6"/>
        <v>107.95454545454545</v>
      </c>
      <c r="I41" s="64">
        <f t="shared" si="4"/>
        <v>0.6806080143635517</v>
      </c>
    </row>
    <row r="42" spans="1:9" ht="32.25" customHeight="1" hidden="1">
      <c r="A42" s="118"/>
      <c r="B42" s="118"/>
      <c r="C42" s="7" t="s">
        <v>40</v>
      </c>
      <c r="D42" s="32" t="s">
        <v>41</v>
      </c>
      <c r="E42" s="45"/>
      <c r="F42" s="62">
        <f t="shared" si="3"/>
        <v>0</v>
      </c>
      <c r="G42" s="29"/>
      <c r="H42" s="28"/>
      <c r="I42" s="64">
        <f t="shared" si="4"/>
        <v>0</v>
      </c>
    </row>
    <row r="43" spans="1:9" ht="31.5" customHeight="1">
      <c r="A43" s="118"/>
      <c r="B43" s="118"/>
      <c r="C43" s="7" t="s">
        <v>12</v>
      </c>
      <c r="D43" s="32" t="s">
        <v>13</v>
      </c>
      <c r="E43" s="45">
        <v>185000</v>
      </c>
      <c r="F43" s="62">
        <f t="shared" si="3"/>
        <v>0.7378838818459645</v>
      </c>
      <c r="G43" s="29">
        <v>189000</v>
      </c>
      <c r="H43" s="28">
        <f t="shared" si="6"/>
        <v>102.16216216216216</v>
      </c>
      <c r="I43" s="64">
        <f t="shared" si="4"/>
        <v>0.6770258669195329</v>
      </c>
    </row>
    <row r="44" spans="1:9" ht="22.5" hidden="1">
      <c r="A44" s="118"/>
      <c r="B44" s="118"/>
      <c r="C44" s="7" t="s">
        <v>42</v>
      </c>
      <c r="D44" s="32" t="s">
        <v>43</v>
      </c>
      <c r="E44" s="45"/>
      <c r="F44" s="62">
        <f t="shared" si="3"/>
        <v>0</v>
      </c>
      <c r="G44" s="29"/>
      <c r="H44" s="28"/>
      <c r="I44" s="64">
        <f t="shared" si="4"/>
        <v>0</v>
      </c>
    </row>
    <row r="45" spans="1:9" ht="24" customHeight="1" hidden="1">
      <c r="A45" s="118"/>
      <c r="B45" s="118"/>
      <c r="C45" s="7" t="s">
        <v>45</v>
      </c>
      <c r="D45" s="32" t="s">
        <v>46</v>
      </c>
      <c r="E45" s="45"/>
      <c r="F45" s="62">
        <f t="shared" si="3"/>
        <v>0</v>
      </c>
      <c r="G45" s="29"/>
      <c r="H45" s="28"/>
      <c r="I45" s="64">
        <f t="shared" si="4"/>
        <v>0</v>
      </c>
    </row>
    <row r="46" spans="1:9" ht="15" customHeight="1">
      <c r="A46" s="118"/>
      <c r="B46" s="118"/>
      <c r="C46" s="7" t="s">
        <v>47</v>
      </c>
      <c r="D46" s="32" t="s">
        <v>48</v>
      </c>
      <c r="E46" s="45">
        <v>5000</v>
      </c>
      <c r="F46" s="62">
        <f aca="true" t="shared" si="7" ref="F46:F77">E46/$E$295*100</f>
        <v>0.019942807617458504</v>
      </c>
      <c r="G46" s="29">
        <v>5100</v>
      </c>
      <c r="H46" s="28">
        <f t="shared" si="6"/>
        <v>102</v>
      </c>
      <c r="I46" s="64">
        <f aca="true" t="shared" si="8" ref="I46:I77">G46/$G$295*100</f>
        <v>0.018268951964495333</v>
      </c>
    </row>
    <row r="47" spans="1:9" ht="14.25" customHeight="1">
      <c r="A47" s="118"/>
      <c r="B47" s="118"/>
      <c r="C47" s="7" t="s">
        <v>16</v>
      </c>
      <c r="D47" s="32" t="s">
        <v>17</v>
      </c>
      <c r="E47" s="45">
        <v>15300</v>
      </c>
      <c r="F47" s="62">
        <f t="shared" si="7"/>
        <v>0.06102499130942302</v>
      </c>
      <c r="G47" s="24">
        <v>16000</v>
      </c>
      <c r="H47" s="28">
        <f t="shared" si="6"/>
        <v>104.57516339869282</v>
      </c>
      <c r="I47" s="64">
        <f t="shared" si="8"/>
        <v>0.057314359104299085</v>
      </c>
    </row>
    <row r="48" spans="1:9" ht="39" customHeight="1">
      <c r="A48" s="118"/>
      <c r="B48" s="118"/>
      <c r="C48" s="7" t="s">
        <v>228</v>
      </c>
      <c r="D48" s="32" t="s">
        <v>230</v>
      </c>
      <c r="E48" s="45"/>
      <c r="F48" s="62">
        <f t="shared" si="7"/>
        <v>0</v>
      </c>
      <c r="G48" s="29">
        <v>133059</v>
      </c>
      <c r="H48" s="28"/>
      <c r="I48" s="64">
        <f t="shared" si="8"/>
        <v>0.4766369567536832</v>
      </c>
    </row>
    <row r="49" spans="1:9" ht="15.75" customHeight="1">
      <c r="A49" s="118"/>
      <c r="B49" s="118"/>
      <c r="C49" s="7"/>
      <c r="D49" s="97" t="s">
        <v>241</v>
      </c>
      <c r="E49" s="45"/>
      <c r="F49" s="62">
        <f t="shared" si="7"/>
        <v>0</v>
      </c>
      <c r="G49" s="33">
        <v>133059</v>
      </c>
      <c r="H49" s="28"/>
      <c r="I49" s="64">
        <f t="shared" si="8"/>
        <v>0.4766369567536832</v>
      </c>
    </row>
    <row r="50" spans="1:9" s="5" customFormat="1" ht="21" customHeight="1">
      <c r="A50" s="113">
        <v>710</v>
      </c>
      <c r="B50" s="4"/>
      <c r="C50" s="4"/>
      <c r="D50" s="96" t="s">
        <v>51</v>
      </c>
      <c r="E50" s="43">
        <f>E51</f>
        <v>3400</v>
      </c>
      <c r="F50" s="62">
        <f t="shared" si="7"/>
        <v>0.013561109179871782</v>
      </c>
      <c r="G50" s="22">
        <f>G51</f>
        <v>0</v>
      </c>
      <c r="H50" s="28">
        <f aca="true" t="shared" si="9" ref="H50:H55">(G50/E50)*100</f>
        <v>0</v>
      </c>
      <c r="I50" s="64">
        <f t="shared" si="8"/>
        <v>0</v>
      </c>
    </row>
    <row r="51" spans="1:9" s="5" customFormat="1" ht="12.75">
      <c r="A51" s="113"/>
      <c r="B51" s="101" t="s">
        <v>52</v>
      </c>
      <c r="C51" s="4"/>
      <c r="D51" s="96" t="s">
        <v>53</v>
      </c>
      <c r="E51" s="43">
        <f>E52</f>
        <v>3400</v>
      </c>
      <c r="F51" s="62">
        <f t="shared" si="7"/>
        <v>0.013561109179871782</v>
      </c>
      <c r="G51" s="22">
        <f>G52</f>
        <v>0</v>
      </c>
      <c r="H51" s="28">
        <f t="shared" si="9"/>
        <v>0</v>
      </c>
      <c r="I51" s="64">
        <f t="shared" si="8"/>
        <v>0</v>
      </c>
    </row>
    <row r="52" spans="1:9" ht="49.5" customHeight="1">
      <c r="A52" s="118"/>
      <c r="B52" s="104"/>
      <c r="C52" s="7" t="s">
        <v>54</v>
      </c>
      <c r="D52" s="32" t="s">
        <v>55</v>
      </c>
      <c r="E52" s="45">
        <v>3400</v>
      </c>
      <c r="F52" s="62">
        <f t="shared" si="7"/>
        <v>0.013561109179871782</v>
      </c>
      <c r="G52" s="29"/>
      <c r="H52" s="28">
        <f t="shared" si="9"/>
        <v>0</v>
      </c>
      <c r="I52" s="64">
        <f t="shared" si="8"/>
        <v>0</v>
      </c>
    </row>
    <row r="53" spans="1:9" s="5" customFormat="1" ht="18" customHeight="1">
      <c r="A53" s="101">
        <v>750</v>
      </c>
      <c r="B53" s="4"/>
      <c r="C53" s="4"/>
      <c r="D53" s="96" t="s">
        <v>56</v>
      </c>
      <c r="E53" s="47">
        <f>E54+E56</f>
        <v>62716</v>
      </c>
      <c r="F53" s="62">
        <f t="shared" si="7"/>
        <v>0.2501466245073055</v>
      </c>
      <c r="G53" s="22">
        <f>G54+G56</f>
        <v>789673.25</v>
      </c>
      <c r="H53" s="28">
        <f t="shared" si="9"/>
        <v>1259.1256617131194</v>
      </c>
      <c r="I53" s="64">
        <f t="shared" si="8"/>
        <v>2.828726014097434</v>
      </c>
    </row>
    <row r="54" spans="1:9" s="5" customFormat="1" ht="16.5" customHeight="1">
      <c r="A54" s="107"/>
      <c r="B54" s="101">
        <v>75011</v>
      </c>
      <c r="C54" s="4"/>
      <c r="D54" s="96" t="s">
        <v>57</v>
      </c>
      <c r="E54" s="43">
        <f>E55</f>
        <v>50476</v>
      </c>
      <c r="F54" s="62">
        <f t="shared" si="7"/>
        <v>0.2013266314597671</v>
      </c>
      <c r="G54" s="22">
        <f>G55</f>
        <v>62104</v>
      </c>
      <c r="H54" s="28">
        <f t="shared" si="9"/>
        <v>123.03669070449324</v>
      </c>
      <c r="I54" s="64">
        <f t="shared" si="8"/>
        <v>0.2224656848633369</v>
      </c>
    </row>
    <row r="55" spans="1:9" ht="44.25" customHeight="1">
      <c r="A55" s="107"/>
      <c r="B55" s="108"/>
      <c r="C55" s="7">
        <v>2010</v>
      </c>
      <c r="D55" s="32" t="s">
        <v>58</v>
      </c>
      <c r="E55" s="45">
        <v>50476</v>
      </c>
      <c r="F55" s="62">
        <f t="shared" si="7"/>
        <v>0.2013266314597671</v>
      </c>
      <c r="G55" s="29">
        <v>62104</v>
      </c>
      <c r="H55" s="28">
        <f t="shared" si="9"/>
        <v>123.03669070449324</v>
      </c>
      <c r="I55" s="64">
        <f t="shared" si="8"/>
        <v>0.2224656848633369</v>
      </c>
    </row>
    <row r="56" spans="1:9" s="5" customFormat="1" ht="21">
      <c r="A56" s="107"/>
      <c r="B56" s="101">
        <v>75023</v>
      </c>
      <c r="C56" s="4"/>
      <c r="D56" s="96" t="s">
        <v>60</v>
      </c>
      <c r="E56" s="43">
        <f>E57+E58+E59+E62+E63+E61+E60+E64</f>
        <v>12240</v>
      </c>
      <c r="F56" s="62">
        <f t="shared" si="7"/>
        <v>0.04881999304753842</v>
      </c>
      <c r="G56" s="22">
        <f>G57+G58+G59+G62+G63+G61+G60+G64</f>
        <v>727569.25</v>
      </c>
      <c r="H56" s="22"/>
      <c r="I56" s="64">
        <f t="shared" si="8"/>
        <v>2.6062603292340976</v>
      </c>
    </row>
    <row r="57" spans="1:9" ht="22.5">
      <c r="A57" s="107"/>
      <c r="B57" s="108"/>
      <c r="C57" s="7" t="s">
        <v>24</v>
      </c>
      <c r="D57" s="32" t="s">
        <v>39</v>
      </c>
      <c r="E57" s="45">
        <v>530</v>
      </c>
      <c r="F57" s="62">
        <f t="shared" si="7"/>
        <v>0.0021139376074506013</v>
      </c>
      <c r="G57" s="29">
        <v>560</v>
      </c>
      <c r="H57" s="28">
        <f aca="true" t="shared" si="10" ref="H57:H63">(G57/E57)*100</f>
        <v>105.66037735849056</v>
      </c>
      <c r="I57" s="64">
        <f t="shared" si="8"/>
        <v>0.002006002568650468</v>
      </c>
    </row>
    <row r="58" spans="1:9" ht="22.5" hidden="1">
      <c r="A58" s="107"/>
      <c r="B58" s="108"/>
      <c r="C58" s="7" t="s">
        <v>61</v>
      </c>
      <c r="D58" s="32" t="s">
        <v>62</v>
      </c>
      <c r="E58" s="45"/>
      <c r="F58" s="62">
        <f t="shared" si="7"/>
        <v>0</v>
      </c>
      <c r="G58" s="29"/>
      <c r="H58" s="28"/>
      <c r="I58" s="64">
        <f t="shared" si="8"/>
        <v>0</v>
      </c>
    </row>
    <row r="59" spans="1:9" ht="22.5">
      <c r="A59" s="107"/>
      <c r="B59" s="108"/>
      <c r="C59" s="7" t="s">
        <v>44</v>
      </c>
      <c r="D59" s="32" t="s">
        <v>63</v>
      </c>
      <c r="E59" s="45">
        <v>9500</v>
      </c>
      <c r="F59" s="62">
        <f t="shared" si="7"/>
        <v>0.03789133447317116</v>
      </c>
      <c r="G59" s="29">
        <v>10000</v>
      </c>
      <c r="H59" s="28">
        <f t="shared" si="10"/>
        <v>105.26315789473684</v>
      </c>
      <c r="I59" s="64">
        <f t="shared" si="8"/>
        <v>0.03582147444018693</v>
      </c>
    </row>
    <row r="60" spans="1:9" ht="22.5" hidden="1">
      <c r="A60" s="107"/>
      <c r="B60" s="108"/>
      <c r="C60" s="7" t="s">
        <v>45</v>
      </c>
      <c r="D60" s="32" t="s">
        <v>46</v>
      </c>
      <c r="E60" s="45"/>
      <c r="F60" s="62">
        <f t="shared" si="7"/>
        <v>0</v>
      </c>
      <c r="G60" s="29"/>
      <c r="H60" s="28"/>
      <c r="I60" s="64">
        <f t="shared" si="8"/>
        <v>0</v>
      </c>
    </row>
    <row r="61" spans="1:9" ht="13.5" customHeight="1">
      <c r="A61" s="107"/>
      <c r="B61" s="108"/>
      <c r="C61" s="7" t="s">
        <v>14</v>
      </c>
      <c r="D61" s="32" t="s">
        <v>64</v>
      </c>
      <c r="E61" s="45">
        <v>1700</v>
      </c>
      <c r="F61" s="62">
        <f t="shared" si="7"/>
        <v>0.006780554589935891</v>
      </c>
      <c r="G61" s="29">
        <v>1800</v>
      </c>
      <c r="H61" s="28">
        <f t="shared" si="10"/>
        <v>105.88235294117648</v>
      </c>
      <c r="I61" s="64">
        <f t="shared" si="8"/>
        <v>0.006447865399233647</v>
      </c>
    </row>
    <row r="62" spans="1:9" ht="18" customHeight="1">
      <c r="A62" s="107"/>
      <c r="B62" s="108"/>
      <c r="C62" s="7" t="s">
        <v>16</v>
      </c>
      <c r="D62" s="32" t="s">
        <v>17</v>
      </c>
      <c r="E62" s="45">
        <v>500</v>
      </c>
      <c r="F62" s="62">
        <f t="shared" si="7"/>
        <v>0.0019942807617458506</v>
      </c>
      <c r="G62" s="29">
        <v>600</v>
      </c>
      <c r="H62" s="28">
        <f t="shared" si="10"/>
        <v>120</v>
      </c>
      <c r="I62" s="64">
        <f t="shared" si="8"/>
        <v>0.0021492884664112157</v>
      </c>
    </row>
    <row r="63" spans="1:9" ht="33.75" customHeight="1">
      <c r="A63" s="107"/>
      <c r="B63" s="104"/>
      <c r="C63" s="7">
        <v>2360</v>
      </c>
      <c r="D63" s="32" t="s">
        <v>65</v>
      </c>
      <c r="E63" s="45">
        <v>10</v>
      </c>
      <c r="F63" s="62">
        <f t="shared" si="7"/>
        <v>3.9885615234917E-05</v>
      </c>
      <c r="G63" s="29">
        <v>10</v>
      </c>
      <c r="H63" s="28">
        <f t="shared" si="10"/>
        <v>100</v>
      </c>
      <c r="I63" s="64">
        <f t="shared" si="8"/>
        <v>3.582147444018693E-05</v>
      </c>
    </row>
    <row r="64" spans="1:9" ht="33.75" customHeight="1">
      <c r="A64" s="107"/>
      <c r="B64" s="16"/>
      <c r="C64" s="7" t="s">
        <v>182</v>
      </c>
      <c r="D64" s="32" t="s">
        <v>208</v>
      </c>
      <c r="E64" s="45"/>
      <c r="F64" s="62">
        <f t="shared" si="7"/>
        <v>0</v>
      </c>
      <c r="G64" s="29">
        <v>714599.25</v>
      </c>
      <c r="H64" s="28"/>
      <c r="I64" s="64">
        <f t="shared" si="8"/>
        <v>2.559799876885175</v>
      </c>
    </row>
    <row r="65" spans="1:9" s="5" customFormat="1" ht="15.75" customHeight="1" hidden="1">
      <c r="A65" s="107"/>
      <c r="B65" s="105">
        <v>75056</v>
      </c>
      <c r="C65" s="4"/>
      <c r="D65" s="96" t="s">
        <v>190</v>
      </c>
      <c r="E65" s="43">
        <f>E66</f>
        <v>0</v>
      </c>
      <c r="F65" s="62">
        <f t="shared" si="7"/>
        <v>0</v>
      </c>
      <c r="G65" s="22">
        <f>G66</f>
        <v>0</v>
      </c>
      <c r="H65" s="28"/>
      <c r="I65" s="64">
        <f t="shared" si="8"/>
        <v>0</v>
      </c>
    </row>
    <row r="66" spans="1:9" ht="33.75" customHeight="1" hidden="1">
      <c r="A66" s="107"/>
      <c r="B66" s="106"/>
      <c r="C66" s="7" t="s">
        <v>20</v>
      </c>
      <c r="D66" s="32" t="s">
        <v>58</v>
      </c>
      <c r="E66" s="45"/>
      <c r="F66" s="62">
        <f t="shared" si="7"/>
        <v>0</v>
      </c>
      <c r="G66" s="29">
        <v>0</v>
      </c>
      <c r="H66" s="28"/>
      <c r="I66" s="64">
        <f t="shared" si="8"/>
        <v>0</v>
      </c>
    </row>
    <row r="67" spans="1:9" s="5" customFormat="1" ht="38.25" customHeight="1">
      <c r="A67" s="113">
        <v>751</v>
      </c>
      <c r="B67" s="4"/>
      <c r="C67" s="4"/>
      <c r="D67" s="96" t="s">
        <v>244</v>
      </c>
      <c r="E67" s="43">
        <f>E68</f>
        <v>1350</v>
      </c>
      <c r="F67" s="62">
        <f t="shared" si="7"/>
        <v>0.005384558056713796</v>
      </c>
      <c r="G67" s="43">
        <f>G68</f>
        <v>1350</v>
      </c>
      <c r="H67" s="28">
        <f>(G67/E67)*100</f>
        <v>100</v>
      </c>
      <c r="I67" s="64">
        <f t="shared" si="8"/>
        <v>0.004835899049425235</v>
      </c>
    </row>
    <row r="68" spans="1:9" s="5" customFormat="1" ht="31.5">
      <c r="A68" s="113"/>
      <c r="B68" s="101">
        <v>75101</v>
      </c>
      <c r="C68" s="4"/>
      <c r="D68" s="96" t="s">
        <v>245</v>
      </c>
      <c r="E68" s="43">
        <f>E69</f>
        <v>1350</v>
      </c>
      <c r="F68" s="62">
        <f t="shared" si="7"/>
        <v>0.005384558056713796</v>
      </c>
      <c r="G68" s="22">
        <f>G69</f>
        <v>1350</v>
      </c>
      <c r="H68" s="28">
        <f>(G68/E68)*100</f>
        <v>100</v>
      </c>
      <c r="I68" s="64">
        <f t="shared" si="8"/>
        <v>0.004835899049425235</v>
      </c>
    </row>
    <row r="69" spans="1:9" ht="33.75">
      <c r="A69" s="113"/>
      <c r="B69" s="104"/>
      <c r="C69" s="7">
        <v>2010</v>
      </c>
      <c r="D69" s="32" t="s">
        <v>246</v>
      </c>
      <c r="E69" s="45">
        <v>1350</v>
      </c>
      <c r="F69" s="62">
        <f t="shared" si="7"/>
        <v>0.005384558056713796</v>
      </c>
      <c r="G69" s="29">
        <v>1350</v>
      </c>
      <c r="H69" s="28">
        <f>(G69/E69)*100</f>
        <v>100</v>
      </c>
      <c r="I69" s="64">
        <f t="shared" si="8"/>
        <v>0.004835899049425235</v>
      </c>
    </row>
    <row r="70" spans="1:9" ht="18" customHeight="1" hidden="1">
      <c r="A70" s="105">
        <v>752</v>
      </c>
      <c r="B70" s="4"/>
      <c r="C70" s="7"/>
      <c r="D70" s="96" t="s">
        <v>191</v>
      </c>
      <c r="E70" s="43">
        <f>E71</f>
        <v>0</v>
      </c>
      <c r="F70" s="62">
        <f t="shared" si="7"/>
        <v>0</v>
      </c>
      <c r="G70" s="22">
        <f>G71</f>
        <v>0</v>
      </c>
      <c r="H70" s="28"/>
      <c r="I70" s="64">
        <f t="shared" si="8"/>
        <v>0</v>
      </c>
    </row>
    <row r="71" spans="1:9" ht="12.75" hidden="1">
      <c r="A71" s="102"/>
      <c r="B71" s="4" t="s">
        <v>183</v>
      </c>
      <c r="C71" s="7"/>
      <c r="D71" s="32" t="s">
        <v>192</v>
      </c>
      <c r="E71" s="45"/>
      <c r="F71" s="62">
        <f t="shared" si="7"/>
        <v>0</v>
      </c>
      <c r="G71" s="27">
        <f>G72</f>
        <v>0</v>
      </c>
      <c r="H71" s="28"/>
      <c r="I71" s="64">
        <f t="shared" si="8"/>
        <v>0</v>
      </c>
    </row>
    <row r="72" spans="1:9" ht="45" hidden="1">
      <c r="A72" s="103"/>
      <c r="B72" s="4"/>
      <c r="C72" s="7" t="s">
        <v>54</v>
      </c>
      <c r="D72" s="32" t="s">
        <v>55</v>
      </c>
      <c r="E72" s="45"/>
      <c r="F72" s="62">
        <f t="shared" si="7"/>
        <v>0</v>
      </c>
      <c r="G72" s="29"/>
      <c r="H72" s="28"/>
      <c r="I72" s="64">
        <f t="shared" si="8"/>
        <v>0</v>
      </c>
    </row>
    <row r="73" spans="1:9" s="5" customFormat="1" ht="21">
      <c r="A73" s="101">
        <v>754</v>
      </c>
      <c r="B73" s="4"/>
      <c r="C73" s="4"/>
      <c r="D73" s="96" t="s">
        <v>247</v>
      </c>
      <c r="E73" s="72">
        <f>E76+E74+E81</f>
        <v>547539.31</v>
      </c>
      <c r="F73" s="73">
        <f t="shared" si="7"/>
        <v>2.183894224465195</v>
      </c>
      <c r="G73" s="74">
        <f>G76+G74+G81</f>
        <v>0</v>
      </c>
      <c r="H73" s="69">
        <f>(G73/E73)*100</f>
        <v>0</v>
      </c>
      <c r="I73" s="64">
        <f t="shared" si="8"/>
        <v>0</v>
      </c>
    </row>
    <row r="74" spans="1:9" s="5" customFormat="1" ht="12.75" hidden="1">
      <c r="A74" s="107"/>
      <c r="B74" s="6" t="s">
        <v>184</v>
      </c>
      <c r="C74" s="4"/>
      <c r="D74" s="96" t="s">
        <v>193</v>
      </c>
      <c r="E74" s="43">
        <f>E75</f>
        <v>0</v>
      </c>
      <c r="F74" s="62">
        <f t="shared" si="7"/>
        <v>0</v>
      </c>
      <c r="G74" s="22">
        <f>G75</f>
        <v>0</v>
      </c>
      <c r="H74" s="28"/>
      <c r="I74" s="64">
        <f t="shared" si="8"/>
        <v>0</v>
      </c>
    </row>
    <row r="75" spans="1:9" s="8" customFormat="1" ht="22.5" hidden="1">
      <c r="A75" s="107"/>
      <c r="B75" s="12"/>
      <c r="C75" s="7" t="s">
        <v>14</v>
      </c>
      <c r="D75" s="32" t="s">
        <v>64</v>
      </c>
      <c r="E75" s="45"/>
      <c r="F75" s="62">
        <f t="shared" si="7"/>
        <v>0</v>
      </c>
      <c r="G75" s="27"/>
      <c r="H75" s="35"/>
      <c r="I75" s="64">
        <f t="shared" si="8"/>
        <v>0</v>
      </c>
    </row>
    <row r="76" spans="1:9" s="5" customFormat="1" ht="12.75" hidden="1">
      <c r="A76" s="102"/>
      <c r="B76" s="101">
        <v>75412</v>
      </c>
      <c r="C76" s="4"/>
      <c r="D76" s="96" t="s">
        <v>66</v>
      </c>
      <c r="E76" s="43"/>
      <c r="F76" s="62">
        <f t="shared" si="7"/>
        <v>0</v>
      </c>
      <c r="G76" s="22">
        <f>G77+G78+G79+G80</f>
        <v>0</v>
      </c>
      <c r="H76" s="28"/>
      <c r="I76" s="64">
        <f t="shared" si="8"/>
        <v>0</v>
      </c>
    </row>
    <row r="77" spans="1:9" ht="22.5" hidden="1">
      <c r="A77" s="102"/>
      <c r="B77" s="108"/>
      <c r="C77" s="7" t="s">
        <v>16</v>
      </c>
      <c r="D77" s="32" t="s">
        <v>17</v>
      </c>
      <c r="E77" s="45"/>
      <c r="F77" s="62">
        <f t="shared" si="7"/>
        <v>0</v>
      </c>
      <c r="G77" s="29"/>
      <c r="H77" s="28"/>
      <c r="I77" s="64">
        <f t="shared" si="8"/>
        <v>0</v>
      </c>
    </row>
    <row r="78" spans="1:9" ht="60.75" customHeight="1" hidden="1">
      <c r="A78" s="102"/>
      <c r="B78" s="108"/>
      <c r="C78" s="7" t="s">
        <v>32</v>
      </c>
      <c r="D78" s="32" t="s">
        <v>67</v>
      </c>
      <c r="E78" s="45">
        <v>0</v>
      </c>
      <c r="F78" s="62">
        <f aca="true" t="shared" si="11" ref="F78:F83">E78/$E$295*100</f>
        <v>0</v>
      </c>
      <c r="G78" s="29"/>
      <c r="H78" s="28"/>
      <c r="I78" s="64">
        <f aca="true" t="shared" si="12" ref="I78:I83">G78/$G$295*100</f>
        <v>0</v>
      </c>
    </row>
    <row r="79" spans="1:9" ht="63.75" customHeight="1" hidden="1">
      <c r="A79" s="102"/>
      <c r="B79" s="108"/>
      <c r="C79" s="7" t="s">
        <v>177</v>
      </c>
      <c r="D79" s="32" t="s">
        <v>179</v>
      </c>
      <c r="E79" s="45"/>
      <c r="F79" s="62">
        <f t="shared" si="11"/>
        <v>0</v>
      </c>
      <c r="G79" s="29"/>
      <c r="H79" s="28"/>
      <c r="I79" s="64">
        <f t="shared" si="12"/>
        <v>0</v>
      </c>
    </row>
    <row r="80" spans="1:9" ht="57.75" customHeight="1" hidden="1">
      <c r="A80" s="102"/>
      <c r="B80" s="104"/>
      <c r="C80" s="7" t="s">
        <v>27</v>
      </c>
      <c r="D80" s="32" t="s">
        <v>171</v>
      </c>
      <c r="E80" s="45"/>
      <c r="F80" s="62">
        <f t="shared" si="11"/>
        <v>0</v>
      </c>
      <c r="G80" s="29"/>
      <c r="H80" s="28"/>
      <c r="I80" s="64">
        <f t="shared" si="12"/>
        <v>0</v>
      </c>
    </row>
    <row r="81" spans="1:9" s="5" customFormat="1" ht="17.25" customHeight="1">
      <c r="A81" s="117"/>
      <c r="B81" s="21">
        <v>75495</v>
      </c>
      <c r="C81" s="4"/>
      <c r="D81" s="96" t="s">
        <v>19</v>
      </c>
      <c r="E81" s="47">
        <f>E83+E82</f>
        <v>547539.31</v>
      </c>
      <c r="F81" s="62">
        <f t="shared" si="11"/>
        <v>2.183894224465195</v>
      </c>
      <c r="G81" s="25">
        <f>G83+G82</f>
        <v>0</v>
      </c>
      <c r="H81" s="28"/>
      <c r="I81" s="64">
        <f t="shared" si="12"/>
        <v>0</v>
      </c>
    </row>
    <row r="82" spans="1:9" s="8" customFormat="1" ht="26.25" customHeight="1" hidden="1">
      <c r="A82" s="117"/>
      <c r="B82" s="17"/>
      <c r="C82" s="7" t="s">
        <v>14</v>
      </c>
      <c r="D82" s="32" t="s">
        <v>64</v>
      </c>
      <c r="E82" s="45"/>
      <c r="F82" s="62">
        <f t="shared" si="11"/>
        <v>0</v>
      </c>
      <c r="G82" s="27"/>
      <c r="H82" s="35"/>
      <c r="I82" s="64">
        <f t="shared" si="12"/>
        <v>0</v>
      </c>
    </row>
    <row r="83" spans="1:9" ht="45" customHeight="1">
      <c r="A83" s="103"/>
      <c r="B83" s="17"/>
      <c r="C83" s="7" t="s">
        <v>182</v>
      </c>
      <c r="D83" s="32" t="s">
        <v>243</v>
      </c>
      <c r="E83" s="45">
        <v>547539.31</v>
      </c>
      <c r="F83" s="62">
        <f t="shared" si="11"/>
        <v>2.183894224465195</v>
      </c>
      <c r="G83" s="29"/>
      <c r="H83" s="28"/>
      <c r="I83" s="64">
        <f t="shared" si="12"/>
        <v>0</v>
      </c>
    </row>
    <row r="84" spans="1:9" ht="13.5" customHeight="1">
      <c r="A84" s="65"/>
      <c r="B84" s="17"/>
      <c r="C84" s="7"/>
      <c r="D84" s="97" t="s">
        <v>242</v>
      </c>
      <c r="E84" s="45"/>
      <c r="F84" s="62"/>
      <c r="G84" s="29"/>
      <c r="H84" s="28"/>
      <c r="I84" s="64"/>
    </row>
    <row r="85" spans="1:9" s="5" customFormat="1" ht="52.5">
      <c r="A85" s="113">
        <v>756</v>
      </c>
      <c r="B85" s="4"/>
      <c r="C85" s="4"/>
      <c r="D85" s="96" t="s">
        <v>68</v>
      </c>
      <c r="E85" s="72">
        <f>E86+E89+E99+E114+E121</f>
        <v>6282522.8</v>
      </c>
      <c r="F85" s="73">
        <f aca="true" t="shared" si="13" ref="F85:F116">E85/$E$295*100</f>
        <v>25.058228710539343</v>
      </c>
      <c r="G85" s="74">
        <f>G86+G89+G99+G114+G121</f>
        <v>7329676</v>
      </c>
      <c r="H85" s="28">
        <f>(G85/E85)*100</f>
        <v>116.66771826120552</v>
      </c>
      <c r="I85" s="64">
        <f aca="true" t="shared" si="14" ref="I85:I116">G85/$G$295*100</f>
        <v>26.255980148885154</v>
      </c>
    </row>
    <row r="86" spans="1:9" s="5" customFormat="1" ht="27" customHeight="1">
      <c r="A86" s="113"/>
      <c r="B86" s="101">
        <v>75601</v>
      </c>
      <c r="C86" s="4"/>
      <c r="D86" s="96" t="s">
        <v>248</v>
      </c>
      <c r="E86" s="43">
        <f>E87+E88</f>
        <v>4202</v>
      </c>
      <c r="F86" s="62">
        <f t="shared" si="13"/>
        <v>0.016759935521712125</v>
      </c>
      <c r="G86" s="22">
        <f>G87+G88</f>
        <v>4303</v>
      </c>
      <c r="H86" s="28">
        <f>(G86/E86)*100</f>
        <v>102.4036173250833</v>
      </c>
      <c r="I86" s="64">
        <f t="shared" si="14"/>
        <v>0.015413980451612434</v>
      </c>
    </row>
    <row r="87" spans="1:9" ht="22.5">
      <c r="A87" s="113"/>
      <c r="B87" s="108"/>
      <c r="C87" s="7" t="s">
        <v>69</v>
      </c>
      <c r="D87" s="32" t="s">
        <v>249</v>
      </c>
      <c r="E87" s="45">
        <v>4200</v>
      </c>
      <c r="F87" s="62">
        <f t="shared" si="13"/>
        <v>0.01675195839866514</v>
      </c>
      <c r="G87" s="29">
        <v>4300</v>
      </c>
      <c r="H87" s="28">
        <f>(G87/E87)*100</f>
        <v>102.38095238095238</v>
      </c>
      <c r="I87" s="64">
        <f t="shared" si="14"/>
        <v>0.015403234009280379</v>
      </c>
    </row>
    <row r="88" spans="1:9" ht="22.5">
      <c r="A88" s="113"/>
      <c r="B88" s="103"/>
      <c r="C88" s="7" t="s">
        <v>70</v>
      </c>
      <c r="D88" s="32" t="s">
        <v>250</v>
      </c>
      <c r="E88" s="45">
        <v>2</v>
      </c>
      <c r="F88" s="62">
        <f t="shared" si="13"/>
        <v>7.977123046983401E-06</v>
      </c>
      <c r="G88" s="29">
        <v>3</v>
      </c>
      <c r="H88" s="28"/>
      <c r="I88" s="64">
        <f t="shared" si="14"/>
        <v>1.0746442332056078E-05</v>
      </c>
    </row>
    <row r="89" spans="1:9" s="5" customFormat="1" ht="32.25" customHeight="1">
      <c r="A89" s="113"/>
      <c r="B89" s="101">
        <v>75615</v>
      </c>
      <c r="C89" s="4"/>
      <c r="D89" s="96" t="s">
        <v>251</v>
      </c>
      <c r="E89" s="43">
        <f>E90+E91+E92+E93+E95+E96+E97+E94+E98</f>
        <v>1005254</v>
      </c>
      <c r="F89" s="62">
        <f t="shared" si="13"/>
        <v>4.009517425736126</v>
      </c>
      <c r="G89" s="22">
        <f>G90+G91+G92+G93+G95+G96+G97+G94+G98</f>
        <v>1197553</v>
      </c>
      <c r="H89" s="28">
        <f aca="true" t="shared" si="15" ref="H89:H150">(G89/E89)*100</f>
        <v>119.12939416306725</v>
      </c>
      <c r="I89" s="64">
        <f t="shared" si="14"/>
        <v>4.289811418026917</v>
      </c>
    </row>
    <row r="90" spans="1:9" ht="15.75" customHeight="1">
      <c r="A90" s="113"/>
      <c r="B90" s="102"/>
      <c r="C90" s="7" t="s">
        <v>71</v>
      </c>
      <c r="D90" s="32" t="s">
        <v>72</v>
      </c>
      <c r="E90" s="45">
        <v>843000</v>
      </c>
      <c r="F90" s="62">
        <f t="shared" si="13"/>
        <v>3.362357364303504</v>
      </c>
      <c r="G90" s="29">
        <v>1000000</v>
      </c>
      <c r="H90" s="28">
        <f t="shared" si="15"/>
        <v>118.62396204033215</v>
      </c>
      <c r="I90" s="64">
        <f t="shared" si="14"/>
        <v>3.582147444018693</v>
      </c>
    </row>
    <row r="91" spans="1:9" ht="17.25" customHeight="1">
      <c r="A91" s="113"/>
      <c r="B91" s="102"/>
      <c r="C91" s="7" t="s">
        <v>73</v>
      </c>
      <c r="D91" s="32" t="s">
        <v>74</v>
      </c>
      <c r="E91" s="45">
        <v>65000</v>
      </c>
      <c r="F91" s="62">
        <f t="shared" si="13"/>
        <v>0.2592564990269605</v>
      </c>
      <c r="G91" s="29">
        <v>86000</v>
      </c>
      <c r="H91" s="28">
        <f t="shared" si="15"/>
        <v>132.3076923076923</v>
      </c>
      <c r="I91" s="64">
        <f t="shared" si="14"/>
        <v>0.30806468018560756</v>
      </c>
    </row>
    <row r="92" spans="1:9" ht="14.25" customHeight="1">
      <c r="A92" s="113"/>
      <c r="B92" s="102"/>
      <c r="C92" s="7" t="s">
        <v>75</v>
      </c>
      <c r="D92" s="32" t="s">
        <v>76</v>
      </c>
      <c r="E92" s="45">
        <v>79400</v>
      </c>
      <c r="F92" s="62">
        <f t="shared" si="13"/>
        <v>0.31669178496524103</v>
      </c>
      <c r="G92" s="29">
        <v>86923</v>
      </c>
      <c r="H92" s="28">
        <f t="shared" si="15"/>
        <v>109.47481108312343</v>
      </c>
      <c r="I92" s="64">
        <f t="shared" si="14"/>
        <v>0.3113710022764368</v>
      </c>
    </row>
    <row r="93" spans="1:9" ht="15" customHeight="1">
      <c r="A93" s="113"/>
      <c r="B93" s="102"/>
      <c r="C93" s="7" t="s">
        <v>77</v>
      </c>
      <c r="D93" s="32" t="s">
        <v>252</v>
      </c>
      <c r="E93" s="45">
        <v>6000</v>
      </c>
      <c r="F93" s="62">
        <f t="shared" si="13"/>
        <v>0.023931369140950204</v>
      </c>
      <c r="G93" s="29">
        <v>7000</v>
      </c>
      <c r="H93" s="28">
        <f t="shared" si="15"/>
        <v>116.66666666666667</v>
      </c>
      <c r="I93" s="64">
        <f t="shared" si="14"/>
        <v>0.025075032108130852</v>
      </c>
    </row>
    <row r="94" spans="1:9" ht="42.75" customHeight="1">
      <c r="A94" s="113"/>
      <c r="B94" s="102"/>
      <c r="C94" s="7" t="s">
        <v>8</v>
      </c>
      <c r="D94" s="32" t="s">
        <v>187</v>
      </c>
      <c r="E94" s="45">
        <v>1800</v>
      </c>
      <c r="F94" s="62">
        <f t="shared" si="13"/>
        <v>0.007179410742285061</v>
      </c>
      <c r="G94" s="29">
        <v>2000</v>
      </c>
      <c r="H94" s="28">
        <f t="shared" si="15"/>
        <v>111.11111111111111</v>
      </c>
      <c r="I94" s="64">
        <f t="shared" si="14"/>
        <v>0.007164294888037386</v>
      </c>
    </row>
    <row r="95" spans="1:9" ht="17.25" customHeight="1">
      <c r="A95" s="113"/>
      <c r="B95" s="102"/>
      <c r="C95" s="7" t="s">
        <v>81</v>
      </c>
      <c r="D95" s="32" t="s">
        <v>82</v>
      </c>
      <c r="E95" s="45">
        <v>500</v>
      </c>
      <c r="F95" s="62">
        <f t="shared" si="13"/>
        <v>0.0019942807617458506</v>
      </c>
      <c r="G95" s="29">
        <v>600</v>
      </c>
      <c r="H95" s="28">
        <f t="shared" si="15"/>
        <v>120</v>
      </c>
      <c r="I95" s="64">
        <f t="shared" si="14"/>
        <v>0.0021492884664112157</v>
      </c>
    </row>
    <row r="96" spans="1:9" ht="13.5" customHeight="1">
      <c r="A96" s="113"/>
      <c r="B96" s="102"/>
      <c r="C96" s="7" t="s">
        <v>10</v>
      </c>
      <c r="D96" s="32" t="s">
        <v>85</v>
      </c>
      <c r="E96" s="45">
        <v>20</v>
      </c>
      <c r="F96" s="62">
        <f t="shared" si="13"/>
        <v>7.9771230469834E-05</v>
      </c>
      <c r="G96" s="29">
        <v>30</v>
      </c>
      <c r="H96" s="28">
        <f t="shared" si="15"/>
        <v>150</v>
      </c>
      <c r="I96" s="64">
        <f t="shared" si="14"/>
        <v>0.00010746442332056079</v>
      </c>
    </row>
    <row r="97" spans="1:9" ht="22.5">
      <c r="A97" s="113"/>
      <c r="B97" s="102"/>
      <c r="C97" s="7" t="s">
        <v>70</v>
      </c>
      <c r="D97" s="32" t="s">
        <v>250</v>
      </c>
      <c r="E97" s="45">
        <v>8000</v>
      </c>
      <c r="F97" s="62">
        <f t="shared" si="13"/>
        <v>0.03190849218793361</v>
      </c>
      <c r="G97" s="29">
        <v>15000</v>
      </c>
      <c r="H97" s="28">
        <f t="shared" si="15"/>
        <v>187.5</v>
      </c>
      <c r="I97" s="64">
        <f t="shared" si="14"/>
        <v>0.053732211660280395</v>
      </c>
    </row>
    <row r="98" spans="1:9" ht="25.5" customHeight="1">
      <c r="A98" s="113"/>
      <c r="B98" s="103"/>
      <c r="C98" s="7" t="s">
        <v>185</v>
      </c>
      <c r="D98" s="32" t="s">
        <v>188</v>
      </c>
      <c r="E98" s="45">
        <v>1534</v>
      </c>
      <c r="F98" s="62">
        <f t="shared" si="13"/>
        <v>0.006118453377036268</v>
      </c>
      <c r="G98" s="29"/>
      <c r="H98" s="28">
        <f t="shared" si="15"/>
        <v>0</v>
      </c>
      <c r="I98" s="64">
        <f t="shared" si="14"/>
        <v>0</v>
      </c>
    </row>
    <row r="99" spans="1:9" s="5" customFormat="1" ht="35.25" customHeight="1">
      <c r="A99" s="113"/>
      <c r="B99" s="101">
        <v>75616</v>
      </c>
      <c r="C99" s="4"/>
      <c r="D99" s="96" t="s">
        <v>86</v>
      </c>
      <c r="E99" s="43">
        <f>E100+E101+E102+E103+E104+E105+E106+E108+E109+E110+E111+E112+E107+E113</f>
        <v>2670700</v>
      </c>
      <c r="F99" s="62">
        <f t="shared" si="13"/>
        <v>10.652251260789285</v>
      </c>
      <c r="G99" s="22">
        <f>G100+G101+G102+G103+G104+G105+G106+G108+G109+G110+G111+G112+G107+G113</f>
        <v>2941500</v>
      </c>
      <c r="H99" s="28">
        <f t="shared" si="15"/>
        <v>110.13966375856516</v>
      </c>
      <c r="I99" s="64">
        <f t="shared" si="14"/>
        <v>10.536886706580985</v>
      </c>
    </row>
    <row r="100" spans="1:9" ht="16.5" customHeight="1">
      <c r="A100" s="113"/>
      <c r="B100" s="108"/>
      <c r="C100" s="7" t="s">
        <v>71</v>
      </c>
      <c r="D100" s="32" t="s">
        <v>72</v>
      </c>
      <c r="E100" s="45">
        <v>666000</v>
      </c>
      <c r="F100" s="62">
        <f t="shared" si="13"/>
        <v>2.656381974645473</v>
      </c>
      <c r="G100" s="29">
        <v>710000</v>
      </c>
      <c r="H100" s="28">
        <f t="shared" si="15"/>
        <v>106.60660660660662</v>
      </c>
      <c r="I100" s="64">
        <f t="shared" si="14"/>
        <v>2.5433246852532716</v>
      </c>
    </row>
    <row r="101" spans="1:9" ht="13.5" customHeight="1">
      <c r="A101" s="113"/>
      <c r="B101" s="108"/>
      <c r="C101" s="7" t="s">
        <v>73</v>
      </c>
      <c r="D101" s="32" t="s">
        <v>74</v>
      </c>
      <c r="E101" s="45">
        <v>1700000</v>
      </c>
      <c r="F101" s="62">
        <f t="shared" si="13"/>
        <v>6.780554589935892</v>
      </c>
      <c r="G101" s="29">
        <v>1850000</v>
      </c>
      <c r="H101" s="28">
        <f t="shared" si="15"/>
        <v>108.8235294117647</v>
      </c>
      <c r="I101" s="64">
        <f t="shared" si="14"/>
        <v>6.626972771434582</v>
      </c>
    </row>
    <row r="102" spans="1:9" ht="14.25" customHeight="1">
      <c r="A102" s="113"/>
      <c r="B102" s="108"/>
      <c r="C102" s="7" t="s">
        <v>75</v>
      </c>
      <c r="D102" s="32" t="s">
        <v>76</v>
      </c>
      <c r="E102" s="45">
        <v>14000</v>
      </c>
      <c r="F102" s="62">
        <f t="shared" si="13"/>
        <v>0.055839861328883814</v>
      </c>
      <c r="G102" s="29">
        <v>16000</v>
      </c>
      <c r="H102" s="28">
        <f t="shared" si="15"/>
        <v>114.28571428571428</v>
      </c>
      <c r="I102" s="64">
        <f t="shared" si="14"/>
        <v>0.057314359104299085</v>
      </c>
    </row>
    <row r="103" spans="1:9" ht="15" customHeight="1">
      <c r="A103" s="113"/>
      <c r="B103" s="108"/>
      <c r="C103" s="7" t="s">
        <v>77</v>
      </c>
      <c r="D103" s="32" t="s">
        <v>253</v>
      </c>
      <c r="E103" s="45">
        <v>110000</v>
      </c>
      <c r="F103" s="62">
        <f t="shared" si="13"/>
        <v>0.43874176758408706</v>
      </c>
      <c r="G103" s="29">
        <v>150000</v>
      </c>
      <c r="H103" s="28">
        <f t="shared" si="15"/>
        <v>136.36363636363635</v>
      </c>
      <c r="I103" s="64">
        <f t="shared" si="14"/>
        <v>0.5373221166028039</v>
      </c>
    </row>
    <row r="104" spans="1:9" ht="12" customHeight="1">
      <c r="A104" s="113"/>
      <c r="B104" s="108"/>
      <c r="C104" s="7" t="s">
        <v>87</v>
      </c>
      <c r="D104" s="32" t="s">
        <v>88</v>
      </c>
      <c r="E104" s="45">
        <v>11000</v>
      </c>
      <c r="F104" s="62">
        <f t="shared" si="13"/>
        <v>0.04387417675840871</v>
      </c>
      <c r="G104" s="29">
        <v>13000</v>
      </c>
      <c r="H104" s="28">
        <f t="shared" si="15"/>
        <v>118.18181818181819</v>
      </c>
      <c r="I104" s="64">
        <f t="shared" si="14"/>
        <v>0.046567916772243007</v>
      </c>
    </row>
    <row r="105" spans="1:9" ht="15" customHeight="1">
      <c r="A105" s="113"/>
      <c r="B105" s="108"/>
      <c r="C105" s="7" t="s">
        <v>89</v>
      </c>
      <c r="D105" s="32" t="s">
        <v>90</v>
      </c>
      <c r="E105" s="45">
        <v>5200</v>
      </c>
      <c r="F105" s="62">
        <f t="shared" si="13"/>
        <v>0.020740519922156843</v>
      </c>
      <c r="G105" s="29">
        <v>6000</v>
      </c>
      <c r="H105" s="28">
        <f t="shared" si="15"/>
        <v>115.38461538461537</v>
      </c>
      <c r="I105" s="64">
        <f t="shared" si="14"/>
        <v>0.021492884664112158</v>
      </c>
    </row>
    <row r="106" spans="1:9" ht="12.75" customHeight="1">
      <c r="A106" s="113"/>
      <c r="B106" s="108"/>
      <c r="C106" s="7" t="s">
        <v>91</v>
      </c>
      <c r="D106" s="32" t="s">
        <v>92</v>
      </c>
      <c r="E106" s="45">
        <v>7500</v>
      </c>
      <c r="F106" s="62">
        <f t="shared" si="13"/>
        <v>0.029914211426187755</v>
      </c>
      <c r="G106" s="29">
        <v>8500</v>
      </c>
      <c r="H106" s="28">
        <f t="shared" si="15"/>
        <v>113.33333333333333</v>
      </c>
      <c r="I106" s="64">
        <f t="shared" si="14"/>
        <v>0.030448253274158888</v>
      </c>
    </row>
    <row r="107" spans="1:9" ht="14.25" customHeight="1">
      <c r="A107" s="113"/>
      <c r="B107" s="108"/>
      <c r="C107" s="7" t="s">
        <v>78</v>
      </c>
      <c r="D107" s="32" t="s">
        <v>79</v>
      </c>
      <c r="E107" s="45">
        <v>300</v>
      </c>
      <c r="F107" s="62">
        <f t="shared" si="13"/>
        <v>0.0011965684570475101</v>
      </c>
      <c r="G107" s="29">
        <v>3000</v>
      </c>
      <c r="H107" s="28">
        <f t="shared" si="15"/>
        <v>1000</v>
      </c>
      <c r="I107" s="64">
        <f t="shared" si="14"/>
        <v>0.010746442332056079</v>
      </c>
    </row>
    <row r="108" spans="1:9" ht="22.5">
      <c r="A108" s="118"/>
      <c r="B108" s="108"/>
      <c r="C108" s="7" t="s">
        <v>8</v>
      </c>
      <c r="D108" s="32" t="s">
        <v>80</v>
      </c>
      <c r="E108" s="45">
        <v>1700</v>
      </c>
      <c r="F108" s="62">
        <f t="shared" si="13"/>
        <v>0.006780554589935891</v>
      </c>
      <c r="G108" s="29">
        <v>2000</v>
      </c>
      <c r="H108" s="28">
        <f t="shared" si="15"/>
        <v>117.64705882352942</v>
      </c>
      <c r="I108" s="64">
        <f t="shared" si="14"/>
        <v>0.007164294888037386</v>
      </c>
    </row>
    <row r="109" spans="1:9" ht="18" customHeight="1">
      <c r="A109" s="118"/>
      <c r="B109" s="108"/>
      <c r="C109" s="7" t="s">
        <v>81</v>
      </c>
      <c r="D109" s="32" t="s">
        <v>82</v>
      </c>
      <c r="E109" s="49">
        <v>100000</v>
      </c>
      <c r="F109" s="62">
        <f t="shared" si="13"/>
        <v>0.39885615234917005</v>
      </c>
      <c r="G109" s="29">
        <v>120000</v>
      </c>
      <c r="H109" s="28">
        <f t="shared" si="15"/>
        <v>120</v>
      </c>
      <c r="I109" s="64">
        <f t="shared" si="14"/>
        <v>0.42985769328224316</v>
      </c>
    </row>
    <row r="110" spans="1:9" ht="15.75" customHeight="1">
      <c r="A110" s="118"/>
      <c r="B110" s="108"/>
      <c r="C110" s="7" t="s">
        <v>83</v>
      </c>
      <c r="D110" s="32" t="s">
        <v>84</v>
      </c>
      <c r="E110" s="45">
        <v>5000</v>
      </c>
      <c r="F110" s="62">
        <f t="shared" si="13"/>
        <v>0.019942807617458504</v>
      </c>
      <c r="G110" s="29">
        <v>6000</v>
      </c>
      <c r="H110" s="28">
        <f t="shared" si="15"/>
        <v>120</v>
      </c>
      <c r="I110" s="64">
        <f t="shared" si="14"/>
        <v>0.021492884664112158</v>
      </c>
    </row>
    <row r="111" spans="1:9" ht="16.5" customHeight="1">
      <c r="A111" s="118"/>
      <c r="B111" s="108"/>
      <c r="C111" s="7" t="s">
        <v>10</v>
      </c>
      <c r="D111" s="32" t="s">
        <v>11</v>
      </c>
      <c r="E111" s="45">
        <v>6000</v>
      </c>
      <c r="F111" s="62">
        <f t="shared" si="13"/>
        <v>0.023931369140950204</v>
      </c>
      <c r="G111" s="29">
        <v>7000</v>
      </c>
      <c r="H111" s="28">
        <f t="shared" si="15"/>
        <v>116.66666666666667</v>
      </c>
      <c r="I111" s="64">
        <f t="shared" si="14"/>
        <v>0.025075032108130852</v>
      </c>
    </row>
    <row r="112" spans="1:9" ht="22.5">
      <c r="A112" s="118"/>
      <c r="B112" s="108"/>
      <c r="C112" s="7" t="s">
        <v>70</v>
      </c>
      <c r="D112" s="32" t="s">
        <v>95</v>
      </c>
      <c r="E112" s="45">
        <v>44000</v>
      </c>
      <c r="F112" s="62">
        <f t="shared" si="13"/>
        <v>0.17549670703363485</v>
      </c>
      <c r="G112" s="53">
        <v>50000</v>
      </c>
      <c r="H112" s="28">
        <f t="shared" si="15"/>
        <v>113.63636363636364</v>
      </c>
      <c r="I112" s="64">
        <f t="shared" si="14"/>
        <v>0.17910737220093464</v>
      </c>
    </row>
    <row r="113" spans="1:9" ht="22.5" hidden="1">
      <c r="A113" s="118"/>
      <c r="B113" s="103"/>
      <c r="C113" s="7" t="s">
        <v>210</v>
      </c>
      <c r="D113" s="32"/>
      <c r="E113" s="45"/>
      <c r="F113" s="62">
        <f t="shared" si="13"/>
        <v>0</v>
      </c>
      <c r="G113" s="54"/>
      <c r="H113" s="28"/>
      <c r="I113" s="64">
        <f t="shared" si="14"/>
        <v>0</v>
      </c>
    </row>
    <row r="114" spans="1:9" s="5" customFormat="1" ht="33.75" customHeight="1">
      <c r="A114" s="118"/>
      <c r="B114" s="101">
        <v>75618</v>
      </c>
      <c r="C114" s="4"/>
      <c r="D114" s="96" t="s">
        <v>258</v>
      </c>
      <c r="E114" s="43">
        <f>E115+E118+E117+E116+E120+E119</f>
        <v>707730.8</v>
      </c>
      <c r="F114" s="62">
        <f t="shared" si="13"/>
        <v>2.8228278378700002</v>
      </c>
      <c r="G114" s="22">
        <f>G115+G118+G117+G116+G120+G119</f>
        <v>826800</v>
      </c>
      <c r="H114" s="28">
        <f t="shared" si="15"/>
        <v>116.82408056848735</v>
      </c>
      <c r="I114" s="64">
        <f t="shared" si="14"/>
        <v>2.961719506714655</v>
      </c>
    </row>
    <row r="115" spans="1:9" ht="12" customHeight="1">
      <c r="A115" s="118"/>
      <c r="B115" s="107"/>
      <c r="C115" s="7" t="s">
        <v>96</v>
      </c>
      <c r="D115" s="32" t="s">
        <v>97</v>
      </c>
      <c r="E115" s="44">
        <v>30000</v>
      </c>
      <c r="F115" s="62">
        <f t="shared" si="13"/>
        <v>0.11965684570475102</v>
      </c>
      <c r="G115" s="29">
        <v>35000</v>
      </c>
      <c r="H115" s="28">
        <f t="shared" si="15"/>
        <v>116.66666666666667</v>
      </c>
      <c r="I115" s="64">
        <f t="shared" si="14"/>
        <v>0.12537516054065423</v>
      </c>
    </row>
    <row r="116" spans="1:9" ht="15.75" customHeight="1">
      <c r="A116" s="118"/>
      <c r="B116" s="107"/>
      <c r="C116" s="7" t="s">
        <v>93</v>
      </c>
      <c r="D116" s="32" t="s">
        <v>94</v>
      </c>
      <c r="E116" s="45">
        <v>166230.8</v>
      </c>
      <c r="F116" s="62">
        <f t="shared" si="13"/>
        <v>0.6630217728992441</v>
      </c>
      <c r="G116" s="29">
        <v>195000</v>
      </c>
      <c r="H116" s="28">
        <f t="shared" si="15"/>
        <v>117.30678069286799</v>
      </c>
      <c r="I116" s="64">
        <f t="shared" si="14"/>
        <v>0.6985187515836451</v>
      </c>
    </row>
    <row r="117" spans="1:9" ht="22.5">
      <c r="A117" s="118"/>
      <c r="B117" s="107"/>
      <c r="C117" s="7" t="s">
        <v>98</v>
      </c>
      <c r="D117" s="32" t="s">
        <v>99</v>
      </c>
      <c r="E117" s="45">
        <v>90000</v>
      </c>
      <c r="F117" s="62">
        <f aca="true" t="shared" si="16" ref="F117:F136">E117/$E$295*100</f>
        <v>0.3589705371142531</v>
      </c>
      <c r="G117" s="29">
        <v>95000</v>
      </c>
      <c r="H117" s="28">
        <f t="shared" si="15"/>
        <v>105.55555555555556</v>
      </c>
      <c r="I117" s="64">
        <f aca="true" t="shared" si="17" ref="I117:I148">G117/$G$295*100</f>
        <v>0.34030400718177584</v>
      </c>
    </row>
    <row r="118" spans="1:9" ht="22.5">
      <c r="A118" s="118"/>
      <c r="B118" s="107"/>
      <c r="C118" s="7" t="s">
        <v>8</v>
      </c>
      <c r="D118" s="32" t="s">
        <v>80</v>
      </c>
      <c r="E118" s="45">
        <v>420000</v>
      </c>
      <c r="F118" s="62">
        <f t="shared" si="16"/>
        <v>1.6751958398665143</v>
      </c>
      <c r="G118" s="29">
        <v>500000</v>
      </c>
      <c r="H118" s="28">
        <f t="shared" si="15"/>
        <v>119.04761904761905</v>
      </c>
      <c r="I118" s="64">
        <f t="shared" si="17"/>
        <v>1.7910737220093464</v>
      </c>
    </row>
    <row r="119" spans="1:9" ht="14.25" customHeight="1">
      <c r="A119" s="118"/>
      <c r="B119" s="107"/>
      <c r="C119" s="7" t="s">
        <v>10</v>
      </c>
      <c r="D119" s="32" t="s">
        <v>85</v>
      </c>
      <c r="E119" s="45">
        <v>1500</v>
      </c>
      <c r="F119" s="62">
        <f t="shared" si="16"/>
        <v>0.005982842285237551</v>
      </c>
      <c r="G119" s="29">
        <v>1800</v>
      </c>
      <c r="H119" s="28">
        <f t="shared" si="15"/>
        <v>120</v>
      </c>
      <c r="I119" s="64">
        <f t="shared" si="17"/>
        <v>0.006447865399233647</v>
      </c>
    </row>
    <row r="120" spans="1:9" ht="22.5" hidden="1">
      <c r="A120" s="118"/>
      <c r="B120" s="103"/>
      <c r="C120" s="7" t="s">
        <v>16</v>
      </c>
      <c r="D120" s="32" t="s">
        <v>17</v>
      </c>
      <c r="E120" s="45"/>
      <c r="F120" s="62">
        <f t="shared" si="16"/>
        <v>0</v>
      </c>
      <c r="G120" s="29"/>
      <c r="H120" s="28"/>
      <c r="I120" s="64">
        <f t="shared" si="17"/>
        <v>0</v>
      </c>
    </row>
    <row r="121" spans="1:9" s="5" customFormat="1" ht="31.5">
      <c r="A121" s="118"/>
      <c r="B121" s="101">
        <v>75621</v>
      </c>
      <c r="C121" s="4"/>
      <c r="D121" s="96" t="s">
        <v>254</v>
      </c>
      <c r="E121" s="43">
        <f>E122+E123</f>
        <v>1894636</v>
      </c>
      <c r="F121" s="62">
        <f t="shared" si="16"/>
        <v>7.556872250622222</v>
      </c>
      <c r="G121" s="22">
        <f>G122+G123</f>
        <v>2359520</v>
      </c>
      <c r="H121" s="28">
        <f t="shared" si="15"/>
        <v>124.53685035014641</v>
      </c>
      <c r="I121" s="64">
        <f t="shared" si="17"/>
        <v>8.452148537110986</v>
      </c>
    </row>
    <row r="122" spans="1:9" ht="14.25" customHeight="1">
      <c r="A122" s="118"/>
      <c r="B122" s="108"/>
      <c r="C122" s="7" t="s">
        <v>100</v>
      </c>
      <c r="D122" s="32" t="s">
        <v>255</v>
      </c>
      <c r="E122" s="44">
        <v>1872636</v>
      </c>
      <c r="F122" s="62">
        <f t="shared" si="16"/>
        <v>7.469123897105405</v>
      </c>
      <c r="G122" s="29">
        <v>2339520</v>
      </c>
      <c r="H122" s="28">
        <f t="shared" si="15"/>
        <v>124.93191415736962</v>
      </c>
      <c r="I122" s="64">
        <f t="shared" si="17"/>
        <v>8.380505588230612</v>
      </c>
    </row>
    <row r="123" spans="1:9" ht="13.5" customHeight="1">
      <c r="A123" s="118"/>
      <c r="B123" s="104"/>
      <c r="C123" s="7" t="s">
        <v>101</v>
      </c>
      <c r="D123" s="32" t="s">
        <v>256</v>
      </c>
      <c r="E123" s="45">
        <v>22000</v>
      </c>
      <c r="F123" s="62">
        <f t="shared" si="16"/>
        <v>0.08774835351681742</v>
      </c>
      <c r="G123" s="29">
        <v>20000</v>
      </c>
      <c r="H123" s="28">
        <f t="shared" si="15"/>
        <v>90.9090909090909</v>
      </c>
      <c r="I123" s="64">
        <f t="shared" si="17"/>
        <v>0.07164294888037386</v>
      </c>
    </row>
    <row r="124" spans="1:9" s="5" customFormat="1" ht="18" customHeight="1">
      <c r="A124" s="113">
        <v>758</v>
      </c>
      <c r="B124" s="4"/>
      <c r="C124" s="4"/>
      <c r="D124" s="96" t="s">
        <v>102</v>
      </c>
      <c r="E124" s="72">
        <f>E125+E127+E129+E132</f>
        <v>10195605.94</v>
      </c>
      <c r="F124" s="73">
        <f t="shared" si="16"/>
        <v>40.66580156096743</v>
      </c>
      <c r="G124" s="74">
        <f>G125+G127+G129+G132</f>
        <v>9198992</v>
      </c>
      <c r="H124" s="28">
        <f t="shared" si="15"/>
        <v>90.22506415150839</v>
      </c>
      <c r="I124" s="64">
        <f t="shared" si="17"/>
        <v>32.9521456803484</v>
      </c>
    </row>
    <row r="125" spans="1:9" s="5" customFormat="1" ht="31.5">
      <c r="A125" s="113"/>
      <c r="B125" s="101">
        <v>75801</v>
      </c>
      <c r="C125" s="4"/>
      <c r="D125" s="96" t="s">
        <v>257</v>
      </c>
      <c r="E125" s="43">
        <f>E126</f>
        <v>6583129</v>
      </c>
      <c r="F125" s="62">
        <f t="shared" si="16"/>
        <v>26.257215033582398</v>
      </c>
      <c r="G125" s="22">
        <f>G126</f>
        <v>6525685</v>
      </c>
      <c r="H125" s="28">
        <f t="shared" si="15"/>
        <v>99.12740582783658</v>
      </c>
      <c r="I125" s="64">
        <f t="shared" si="17"/>
        <v>23.37596584322112</v>
      </c>
    </row>
    <row r="126" spans="1:9" ht="17.25" customHeight="1">
      <c r="A126" s="113"/>
      <c r="B126" s="104"/>
      <c r="C126" s="7">
        <v>2920</v>
      </c>
      <c r="D126" s="32" t="s">
        <v>103</v>
      </c>
      <c r="E126" s="44">
        <v>6583129</v>
      </c>
      <c r="F126" s="62">
        <f t="shared" si="16"/>
        <v>26.257215033582398</v>
      </c>
      <c r="G126" s="29">
        <v>6525685</v>
      </c>
      <c r="H126" s="28">
        <f t="shared" si="15"/>
        <v>99.12740582783658</v>
      </c>
      <c r="I126" s="64">
        <f t="shared" si="17"/>
        <v>23.37596584322112</v>
      </c>
    </row>
    <row r="127" spans="1:9" s="5" customFormat="1" ht="21">
      <c r="A127" s="113"/>
      <c r="B127" s="101">
        <v>75807</v>
      </c>
      <c r="C127" s="4"/>
      <c r="D127" s="96" t="s">
        <v>104</v>
      </c>
      <c r="E127" s="43">
        <f>E128</f>
        <v>3593757</v>
      </c>
      <c r="F127" s="62">
        <f t="shared" si="16"/>
        <v>14.333920894978963</v>
      </c>
      <c r="G127" s="22">
        <f>G128</f>
        <v>2652841</v>
      </c>
      <c r="H127" s="28">
        <f t="shared" si="15"/>
        <v>73.81804056312099</v>
      </c>
      <c r="I127" s="64">
        <f t="shared" si="17"/>
        <v>9.502867607537993</v>
      </c>
    </row>
    <row r="128" spans="1:9" ht="16.5" customHeight="1">
      <c r="A128" s="113"/>
      <c r="B128" s="104"/>
      <c r="C128" s="7">
        <v>2920</v>
      </c>
      <c r="D128" s="32" t="s">
        <v>103</v>
      </c>
      <c r="E128" s="45">
        <v>3593757</v>
      </c>
      <c r="F128" s="62">
        <f t="shared" si="16"/>
        <v>14.333920894978963</v>
      </c>
      <c r="G128" s="29">
        <v>2652841</v>
      </c>
      <c r="H128" s="28">
        <f t="shared" si="15"/>
        <v>73.81804056312099</v>
      </c>
      <c r="I128" s="64">
        <f t="shared" si="17"/>
        <v>9.502867607537993</v>
      </c>
    </row>
    <row r="129" spans="1:9" s="5" customFormat="1" ht="15.75" customHeight="1">
      <c r="A129" s="113"/>
      <c r="B129" s="101">
        <v>75814</v>
      </c>
      <c r="C129" s="4"/>
      <c r="D129" s="96" t="s">
        <v>105</v>
      </c>
      <c r="E129" s="43">
        <f>E130+E131</f>
        <v>3839.94</v>
      </c>
      <c r="F129" s="62">
        <f t="shared" si="16"/>
        <v>0.015315836936516723</v>
      </c>
      <c r="G129" s="22">
        <f>G130+G131</f>
        <v>3000</v>
      </c>
      <c r="H129" s="28">
        <f t="shared" si="15"/>
        <v>78.12622072219878</v>
      </c>
      <c r="I129" s="64">
        <f t="shared" si="17"/>
        <v>0.010746442332056079</v>
      </c>
    </row>
    <row r="130" spans="1:9" ht="16.5" customHeight="1">
      <c r="A130" s="113"/>
      <c r="B130" s="104"/>
      <c r="C130" s="7" t="s">
        <v>47</v>
      </c>
      <c r="D130" s="32" t="s">
        <v>48</v>
      </c>
      <c r="E130" s="45">
        <v>2300</v>
      </c>
      <c r="F130" s="62">
        <f t="shared" si="16"/>
        <v>0.009173691504030912</v>
      </c>
      <c r="G130" s="29">
        <v>3000</v>
      </c>
      <c r="H130" s="28">
        <f t="shared" si="15"/>
        <v>130.43478260869566</v>
      </c>
      <c r="I130" s="64">
        <f t="shared" si="17"/>
        <v>0.010746442332056079</v>
      </c>
    </row>
    <row r="131" spans="1:9" ht="33.75">
      <c r="A131" s="113"/>
      <c r="B131" s="16"/>
      <c r="C131" s="7" t="s">
        <v>113</v>
      </c>
      <c r="D131" s="32" t="s">
        <v>135</v>
      </c>
      <c r="E131" s="45">
        <v>1539.94</v>
      </c>
      <c r="F131" s="62">
        <f t="shared" si="16"/>
        <v>0.006142145432485809</v>
      </c>
      <c r="G131" s="29"/>
      <c r="H131" s="28">
        <f t="shared" si="15"/>
        <v>0</v>
      </c>
      <c r="I131" s="64">
        <f t="shared" si="17"/>
        <v>0</v>
      </c>
    </row>
    <row r="132" spans="1:9" s="5" customFormat="1" ht="21">
      <c r="A132" s="118"/>
      <c r="B132" s="101" t="s">
        <v>106</v>
      </c>
      <c r="C132" s="4"/>
      <c r="D132" s="96" t="s">
        <v>107</v>
      </c>
      <c r="E132" s="43">
        <f>E133</f>
        <v>14880</v>
      </c>
      <c r="F132" s="62">
        <f t="shared" si="16"/>
        <v>0.0593497954695565</v>
      </c>
      <c r="G132" s="22">
        <f>G133</f>
        <v>17466</v>
      </c>
      <c r="H132" s="28">
        <f t="shared" si="15"/>
        <v>117.37903225806451</v>
      </c>
      <c r="I132" s="64">
        <f t="shared" si="17"/>
        <v>0.06256578725723048</v>
      </c>
    </row>
    <row r="133" spans="1:9" ht="18.75" customHeight="1">
      <c r="A133" s="118"/>
      <c r="B133" s="104"/>
      <c r="C133" s="7" t="s">
        <v>108</v>
      </c>
      <c r="D133" s="32" t="str">
        <f>D126</f>
        <v>Subwencje ogólne z budżetu państwa</v>
      </c>
      <c r="E133" s="45">
        <v>14880</v>
      </c>
      <c r="F133" s="62">
        <f t="shared" si="16"/>
        <v>0.0593497954695565</v>
      </c>
      <c r="G133" s="29">
        <v>17466</v>
      </c>
      <c r="H133" s="28">
        <f t="shared" si="15"/>
        <v>117.37903225806451</v>
      </c>
      <c r="I133" s="64">
        <f t="shared" si="17"/>
        <v>0.06256578725723048</v>
      </c>
    </row>
    <row r="134" spans="1:9" s="5" customFormat="1" ht="18" customHeight="1">
      <c r="A134" s="101">
        <v>801</v>
      </c>
      <c r="B134" s="4"/>
      <c r="C134" s="4"/>
      <c r="D134" s="96" t="s">
        <v>109</v>
      </c>
      <c r="E134" s="72">
        <f>E135+E146+E156+E166+E170+E179+E177+E164+E153+E144</f>
        <v>595577.8</v>
      </c>
      <c r="F134" s="73">
        <f t="shared" si="16"/>
        <v>2.3754986973258356</v>
      </c>
      <c r="G134" s="74">
        <f>G135+G146+G156+G166+G170+G179+G177+G164+G153+G144</f>
        <v>494121.95999999996</v>
      </c>
      <c r="H134" s="28">
        <f t="shared" si="15"/>
        <v>82.96514074231779</v>
      </c>
      <c r="I134" s="64">
        <f t="shared" si="17"/>
        <v>1.7700177160475066</v>
      </c>
    </row>
    <row r="135" spans="1:9" s="5" customFormat="1" ht="12.75">
      <c r="A135" s="107"/>
      <c r="B135" s="101" t="s">
        <v>110</v>
      </c>
      <c r="C135" s="4"/>
      <c r="D135" s="96" t="s">
        <v>111</v>
      </c>
      <c r="E135" s="43">
        <f>E136+E143+E138+E139+E140+E142+E141+E137</f>
        <v>188379.69</v>
      </c>
      <c r="F135" s="62">
        <f t="shared" si="16"/>
        <v>0.7513639833412943</v>
      </c>
      <c r="G135" s="22">
        <f>G136+G143+G138+G139+G140+G142+G141+G137</f>
        <v>267228.36</v>
      </c>
      <c r="H135" s="28">
        <f t="shared" si="15"/>
        <v>141.85624787895128</v>
      </c>
      <c r="I135" s="64">
        <f t="shared" si="17"/>
        <v>0.9572513867433071</v>
      </c>
    </row>
    <row r="136" spans="1:9" ht="45">
      <c r="A136" s="107"/>
      <c r="B136" s="108"/>
      <c r="C136" s="7" t="s">
        <v>24</v>
      </c>
      <c r="D136" s="32" t="s">
        <v>112</v>
      </c>
      <c r="E136" s="45">
        <v>900</v>
      </c>
      <c r="F136" s="62">
        <f t="shared" si="16"/>
        <v>0.0035897053711425307</v>
      </c>
      <c r="G136" s="29"/>
      <c r="H136" s="28">
        <f t="shared" si="15"/>
        <v>0</v>
      </c>
      <c r="I136" s="64">
        <f t="shared" si="17"/>
        <v>0</v>
      </c>
    </row>
    <row r="137" spans="1:9" ht="22.5" hidden="1">
      <c r="A137" s="107"/>
      <c r="B137" s="108"/>
      <c r="C137" s="7" t="s">
        <v>61</v>
      </c>
      <c r="D137" s="32" t="s">
        <v>62</v>
      </c>
      <c r="E137" s="45"/>
      <c r="F137" s="62">
        <f aca="true" t="shared" si="18" ref="F137:F200">E137/$E$295*100</f>
        <v>0</v>
      </c>
      <c r="G137" s="29"/>
      <c r="H137" s="28"/>
      <c r="I137" s="64">
        <f t="shared" si="17"/>
        <v>0</v>
      </c>
    </row>
    <row r="138" spans="1:9" ht="13.5" customHeight="1">
      <c r="A138" s="107"/>
      <c r="B138" s="108"/>
      <c r="C138" s="7" t="s">
        <v>47</v>
      </c>
      <c r="D138" s="32" t="s">
        <v>48</v>
      </c>
      <c r="E138" s="45">
        <v>100</v>
      </c>
      <c r="F138" s="62">
        <f t="shared" si="18"/>
        <v>0.00039885615234917007</v>
      </c>
      <c r="G138" s="29"/>
      <c r="H138" s="28">
        <f t="shared" si="15"/>
        <v>0</v>
      </c>
      <c r="I138" s="64">
        <f t="shared" si="17"/>
        <v>0</v>
      </c>
    </row>
    <row r="139" spans="1:9" ht="14.25" customHeight="1">
      <c r="A139" s="107"/>
      <c r="B139" s="108"/>
      <c r="C139" s="7" t="s">
        <v>16</v>
      </c>
      <c r="D139" s="32" t="s">
        <v>17</v>
      </c>
      <c r="E139" s="45">
        <v>300</v>
      </c>
      <c r="F139" s="62">
        <f t="shared" si="18"/>
        <v>0.0011965684570475101</v>
      </c>
      <c r="G139" s="29"/>
      <c r="H139" s="28">
        <f t="shared" si="15"/>
        <v>0</v>
      </c>
      <c r="I139" s="64">
        <f t="shared" si="17"/>
        <v>0</v>
      </c>
    </row>
    <row r="140" spans="1:9" ht="22.5">
      <c r="A140" s="107"/>
      <c r="B140" s="108"/>
      <c r="C140" s="7" t="s">
        <v>178</v>
      </c>
      <c r="D140" s="32" t="s">
        <v>145</v>
      </c>
      <c r="E140" s="45">
        <v>155079.69</v>
      </c>
      <c r="F140" s="62">
        <f t="shared" si="18"/>
        <v>0.6185448846090206</v>
      </c>
      <c r="G140" s="29">
        <v>235367.86</v>
      </c>
      <c r="H140" s="28">
        <f t="shared" si="15"/>
        <v>151.77220176284848</v>
      </c>
      <c r="I140" s="64">
        <f t="shared" si="17"/>
        <v>0.8431223781031495</v>
      </c>
    </row>
    <row r="141" spans="1:9" ht="21" customHeight="1">
      <c r="A141" s="107"/>
      <c r="B141" s="108"/>
      <c r="C141" s="7" t="s">
        <v>146</v>
      </c>
      <c r="D141" s="32" t="s">
        <v>145</v>
      </c>
      <c r="E141" s="45">
        <v>20000</v>
      </c>
      <c r="F141" s="62">
        <f t="shared" si="18"/>
        <v>0.07977123046983402</v>
      </c>
      <c r="G141" s="29">
        <v>31860.5</v>
      </c>
      <c r="H141" s="28">
        <f t="shared" si="15"/>
        <v>159.30249999999998</v>
      </c>
      <c r="I141" s="64">
        <f t="shared" si="17"/>
        <v>0.11412900864015757</v>
      </c>
    </row>
    <row r="142" spans="1:9" ht="33.75" customHeight="1">
      <c r="A142" s="107"/>
      <c r="B142" s="108"/>
      <c r="C142" s="7" t="s">
        <v>113</v>
      </c>
      <c r="D142" s="32" t="s">
        <v>135</v>
      </c>
      <c r="E142" s="30">
        <v>12000</v>
      </c>
      <c r="F142" s="62">
        <f t="shared" si="18"/>
        <v>0.04786273828190041</v>
      </c>
      <c r="G142" s="29"/>
      <c r="H142" s="28">
        <f t="shared" si="15"/>
        <v>0</v>
      </c>
      <c r="I142" s="64">
        <f t="shared" si="17"/>
        <v>0</v>
      </c>
    </row>
    <row r="143" spans="1:9" ht="45" hidden="1">
      <c r="A143" s="107"/>
      <c r="B143" s="108"/>
      <c r="C143" s="7" t="s">
        <v>181</v>
      </c>
      <c r="D143" s="32" t="s">
        <v>189</v>
      </c>
      <c r="E143" s="45"/>
      <c r="F143" s="62">
        <f t="shared" si="18"/>
        <v>0</v>
      </c>
      <c r="G143" s="29"/>
      <c r="H143" s="28"/>
      <c r="I143" s="64">
        <f t="shared" si="17"/>
        <v>0</v>
      </c>
    </row>
    <row r="144" spans="1:9" ht="25.5" customHeight="1">
      <c r="A144" s="107"/>
      <c r="B144" s="15">
        <v>80103</v>
      </c>
      <c r="C144" s="4"/>
      <c r="D144" s="96" t="s">
        <v>233</v>
      </c>
      <c r="E144" s="48">
        <f>E145</f>
        <v>6624</v>
      </c>
      <c r="F144" s="62">
        <f t="shared" si="18"/>
        <v>0.026420231531609023</v>
      </c>
      <c r="G144" s="25">
        <f>G145</f>
        <v>19872</v>
      </c>
      <c r="H144" s="28">
        <f t="shared" si="15"/>
        <v>300</v>
      </c>
      <c r="I144" s="64">
        <f t="shared" si="17"/>
        <v>0.07118443400753946</v>
      </c>
    </row>
    <row r="145" spans="1:9" ht="33.75">
      <c r="A145" s="107"/>
      <c r="B145" s="16"/>
      <c r="C145" s="7" t="s">
        <v>113</v>
      </c>
      <c r="D145" s="32" t="s">
        <v>135</v>
      </c>
      <c r="E145" s="45">
        <v>6624</v>
      </c>
      <c r="F145" s="62">
        <f t="shared" si="18"/>
        <v>0.026420231531609023</v>
      </c>
      <c r="G145" s="29">
        <v>19872</v>
      </c>
      <c r="H145" s="28">
        <f t="shared" si="15"/>
        <v>300</v>
      </c>
      <c r="I145" s="64">
        <f t="shared" si="17"/>
        <v>0.07118443400753946</v>
      </c>
    </row>
    <row r="146" spans="1:9" s="5" customFormat="1" ht="12.75">
      <c r="A146" s="107"/>
      <c r="B146" s="101">
        <v>80104</v>
      </c>
      <c r="C146" s="4"/>
      <c r="D146" s="96" t="s">
        <v>115</v>
      </c>
      <c r="E146" s="47">
        <f>E147+E148+E149+E150+E151</f>
        <v>139892.2</v>
      </c>
      <c r="F146" s="63">
        <f>F147+F148+F149+F150+F151</f>
        <v>0.5579686463566056</v>
      </c>
      <c r="G146" s="47">
        <f>G147+G148+G149+G150+G151</f>
        <v>201432.6</v>
      </c>
      <c r="H146" s="28">
        <f t="shared" si="15"/>
        <v>143.99130187387144</v>
      </c>
      <c r="I146" s="64">
        <f t="shared" si="17"/>
        <v>0.7215612732320398</v>
      </c>
    </row>
    <row r="147" spans="1:9" ht="12" customHeight="1">
      <c r="A147" s="107"/>
      <c r="B147" s="108"/>
      <c r="C147" s="7" t="s">
        <v>61</v>
      </c>
      <c r="D147" s="32" t="s">
        <v>62</v>
      </c>
      <c r="E147" s="43">
        <v>0</v>
      </c>
      <c r="F147" s="62">
        <f t="shared" si="18"/>
        <v>0</v>
      </c>
      <c r="G147" s="29"/>
      <c r="H147" s="28"/>
      <c r="I147" s="64">
        <f t="shared" si="17"/>
        <v>0</v>
      </c>
    </row>
    <row r="148" spans="1:9" ht="10.5" customHeight="1">
      <c r="A148" s="107"/>
      <c r="B148" s="108"/>
      <c r="C148" s="7" t="s">
        <v>47</v>
      </c>
      <c r="D148" s="32" t="s">
        <v>48</v>
      </c>
      <c r="E148" s="45">
        <v>300</v>
      </c>
      <c r="F148" s="62">
        <f t="shared" si="18"/>
        <v>0.0011965684570475101</v>
      </c>
      <c r="G148" s="29"/>
      <c r="H148" s="28">
        <f t="shared" si="15"/>
        <v>0</v>
      </c>
      <c r="I148" s="64">
        <f t="shared" si="17"/>
        <v>0</v>
      </c>
    </row>
    <row r="149" spans="1:9" ht="12" customHeight="1">
      <c r="A149" s="107"/>
      <c r="B149" s="108"/>
      <c r="C149" s="7" t="s">
        <v>16</v>
      </c>
      <c r="D149" s="32" t="s">
        <v>17</v>
      </c>
      <c r="E149" s="45">
        <v>100</v>
      </c>
      <c r="F149" s="62">
        <f t="shared" si="18"/>
        <v>0.00039885615234917007</v>
      </c>
      <c r="G149" s="29"/>
      <c r="H149" s="28">
        <f t="shared" si="15"/>
        <v>0</v>
      </c>
      <c r="I149" s="64">
        <f aca="true" t="shared" si="19" ref="I149:I180">G149/$G$295*100</f>
        <v>0</v>
      </c>
    </row>
    <row r="150" spans="1:9" ht="24" customHeight="1">
      <c r="A150" s="107"/>
      <c r="B150" s="108"/>
      <c r="C150" s="7" t="s">
        <v>178</v>
      </c>
      <c r="D150" s="32" t="s">
        <v>145</v>
      </c>
      <c r="E150" s="45">
        <v>118792.2</v>
      </c>
      <c r="F150" s="62">
        <f t="shared" si="18"/>
        <v>0.4738099982109308</v>
      </c>
      <c r="G150" s="29">
        <v>139332.6</v>
      </c>
      <c r="H150" s="28">
        <f t="shared" si="15"/>
        <v>117.29103425982514</v>
      </c>
      <c r="I150" s="64">
        <f t="shared" si="19"/>
        <v>0.49910991695847895</v>
      </c>
    </row>
    <row r="151" spans="1:9" ht="33.75">
      <c r="A151" s="107"/>
      <c r="B151" s="108"/>
      <c r="C151" s="7" t="s">
        <v>113</v>
      </c>
      <c r="D151" s="32" t="s">
        <v>135</v>
      </c>
      <c r="E151" s="45">
        <v>20700</v>
      </c>
      <c r="F151" s="62">
        <f t="shared" si="18"/>
        <v>0.08256322353627821</v>
      </c>
      <c r="G151" s="29">
        <v>62100</v>
      </c>
      <c r="H151" s="28">
        <f aca="true" t="shared" si="20" ref="H151:H214">(G151/E151)*100</f>
        <v>300</v>
      </c>
      <c r="I151" s="64">
        <f t="shared" si="19"/>
        <v>0.2224513562735608</v>
      </c>
    </row>
    <row r="152" spans="1:9" ht="45" hidden="1">
      <c r="A152" s="107"/>
      <c r="B152" s="103"/>
      <c r="C152" s="7" t="s">
        <v>181</v>
      </c>
      <c r="D152" s="32" t="s">
        <v>189</v>
      </c>
      <c r="E152" s="45"/>
      <c r="F152" s="62">
        <f t="shared" si="18"/>
        <v>0</v>
      </c>
      <c r="G152" s="29"/>
      <c r="H152" s="28"/>
      <c r="I152" s="64">
        <f t="shared" si="19"/>
        <v>0</v>
      </c>
    </row>
    <row r="153" spans="1:9" s="18" customFormat="1" ht="21">
      <c r="A153" s="107"/>
      <c r="B153" s="15">
        <v>80106</v>
      </c>
      <c r="C153" s="4"/>
      <c r="D153" s="96" t="s">
        <v>206</v>
      </c>
      <c r="E153" s="48">
        <f>E155+E154</f>
        <v>3062.4</v>
      </c>
      <c r="F153" s="62">
        <f t="shared" si="18"/>
        <v>0.012214570809540986</v>
      </c>
      <c r="G153" s="25">
        <f>G155+G154</f>
        <v>5589</v>
      </c>
      <c r="H153" s="28">
        <f t="shared" si="20"/>
        <v>182.5039184952978</v>
      </c>
      <c r="I153" s="64">
        <f t="shared" si="19"/>
        <v>0.020020622064620474</v>
      </c>
    </row>
    <row r="154" spans="1:9" s="18" customFormat="1" ht="33.75">
      <c r="A154" s="107"/>
      <c r="B154" s="16"/>
      <c r="C154" s="7" t="s">
        <v>113</v>
      </c>
      <c r="D154" s="32" t="s">
        <v>135</v>
      </c>
      <c r="E154" s="50">
        <v>1863</v>
      </c>
      <c r="F154" s="62">
        <f t="shared" si="18"/>
        <v>0.007430690118265039</v>
      </c>
      <c r="G154" s="26">
        <v>5589</v>
      </c>
      <c r="H154" s="28">
        <f t="shared" si="20"/>
        <v>300</v>
      </c>
      <c r="I154" s="64">
        <f t="shared" si="19"/>
        <v>0.020020622064620474</v>
      </c>
    </row>
    <row r="155" spans="1:9" s="18" customFormat="1" ht="33.75">
      <c r="A155" s="107"/>
      <c r="B155" s="16"/>
      <c r="C155" s="7" t="s">
        <v>205</v>
      </c>
      <c r="D155" s="32" t="s">
        <v>207</v>
      </c>
      <c r="E155" s="51">
        <v>1199.4</v>
      </c>
      <c r="F155" s="62">
        <f t="shared" si="18"/>
        <v>0.004783880691275946</v>
      </c>
      <c r="G155" s="29"/>
      <c r="H155" s="28">
        <f t="shared" si="20"/>
        <v>0</v>
      </c>
      <c r="I155" s="64">
        <f t="shared" si="19"/>
        <v>0</v>
      </c>
    </row>
    <row r="156" spans="1:9" s="5" customFormat="1" ht="12.75">
      <c r="A156" s="107"/>
      <c r="B156" s="101">
        <v>80110</v>
      </c>
      <c r="C156" s="4"/>
      <c r="D156" s="96" t="s">
        <v>116</v>
      </c>
      <c r="E156" s="43">
        <f>E157+E158+E159+E160+E161+E162+E163</f>
        <v>97430.01</v>
      </c>
      <c r="F156" s="62">
        <f t="shared" si="18"/>
        <v>0.3886055891194116</v>
      </c>
      <c r="G156" s="22">
        <f>G158+G159+G160+G161+G157+G163+G162</f>
        <v>0</v>
      </c>
      <c r="H156" s="28">
        <f t="shared" si="20"/>
        <v>0</v>
      </c>
      <c r="I156" s="64">
        <f t="shared" si="19"/>
        <v>0</v>
      </c>
    </row>
    <row r="157" spans="1:9" s="8" customFormat="1" ht="22.5" hidden="1">
      <c r="A157" s="107"/>
      <c r="B157" s="107"/>
      <c r="C157" s="7" t="s">
        <v>10</v>
      </c>
      <c r="D157" s="32" t="s">
        <v>11</v>
      </c>
      <c r="E157" s="45"/>
      <c r="F157" s="62">
        <f t="shared" si="18"/>
        <v>0</v>
      </c>
      <c r="G157" s="27"/>
      <c r="H157" s="28"/>
      <c r="I157" s="64">
        <f t="shared" si="19"/>
        <v>0</v>
      </c>
    </row>
    <row r="158" spans="1:9" ht="22.5" hidden="1">
      <c r="A158" s="107"/>
      <c r="B158" s="107"/>
      <c r="C158" s="7" t="s">
        <v>24</v>
      </c>
      <c r="D158" s="32" t="s">
        <v>231</v>
      </c>
      <c r="E158" s="45"/>
      <c r="F158" s="62">
        <f t="shared" si="18"/>
        <v>0</v>
      </c>
      <c r="G158" s="29"/>
      <c r="H158" s="28"/>
      <c r="I158" s="64">
        <f t="shared" si="19"/>
        <v>0</v>
      </c>
    </row>
    <row r="159" spans="1:9" ht="22.5" hidden="1">
      <c r="A159" s="107"/>
      <c r="B159" s="108"/>
      <c r="C159" s="7" t="s">
        <v>61</v>
      </c>
      <c r="D159" s="32" t="s">
        <v>62</v>
      </c>
      <c r="E159" s="45"/>
      <c r="F159" s="62">
        <f t="shared" si="18"/>
        <v>0</v>
      </c>
      <c r="G159" s="29"/>
      <c r="H159" s="28"/>
      <c r="I159" s="64">
        <f t="shared" si="19"/>
        <v>0</v>
      </c>
    </row>
    <row r="160" spans="1:9" ht="12.75" customHeight="1">
      <c r="A160" s="107"/>
      <c r="B160" s="108"/>
      <c r="C160" s="7" t="s">
        <v>47</v>
      </c>
      <c r="D160" s="32" t="s">
        <v>48</v>
      </c>
      <c r="E160" s="45">
        <v>100</v>
      </c>
      <c r="F160" s="62">
        <f t="shared" si="18"/>
        <v>0.00039885615234917007</v>
      </c>
      <c r="G160" s="29"/>
      <c r="H160" s="28">
        <f t="shared" si="20"/>
        <v>0</v>
      </c>
      <c r="I160" s="64">
        <f t="shared" si="19"/>
        <v>0</v>
      </c>
    </row>
    <row r="161" spans="1:9" ht="15" customHeight="1">
      <c r="A161" s="107"/>
      <c r="B161" s="108"/>
      <c r="C161" s="7" t="s">
        <v>16</v>
      </c>
      <c r="D161" s="32" t="s">
        <v>17</v>
      </c>
      <c r="E161" s="45">
        <v>300</v>
      </c>
      <c r="F161" s="62">
        <f t="shared" si="18"/>
        <v>0.0011965684570475101</v>
      </c>
      <c r="G161" s="29"/>
      <c r="H161" s="28">
        <f t="shared" si="20"/>
        <v>0</v>
      </c>
      <c r="I161" s="64">
        <f t="shared" si="19"/>
        <v>0</v>
      </c>
    </row>
    <row r="162" spans="1:9" ht="22.5">
      <c r="A162" s="107"/>
      <c r="B162" s="108"/>
      <c r="C162" s="7" t="s">
        <v>178</v>
      </c>
      <c r="D162" s="32" t="s">
        <v>145</v>
      </c>
      <c r="E162" s="45">
        <v>77030.01</v>
      </c>
      <c r="F162" s="62">
        <f t="shared" si="18"/>
        <v>0.30723893404018093</v>
      </c>
      <c r="G162" s="29"/>
      <c r="H162" s="28">
        <f t="shared" si="20"/>
        <v>0</v>
      </c>
      <c r="I162" s="64">
        <f t="shared" si="19"/>
        <v>0</v>
      </c>
    </row>
    <row r="163" spans="1:9" ht="26.25" customHeight="1">
      <c r="A163" s="107"/>
      <c r="B163" s="104"/>
      <c r="C163" s="7" t="s">
        <v>146</v>
      </c>
      <c r="D163" s="32" t="s">
        <v>145</v>
      </c>
      <c r="E163" s="45">
        <v>20000</v>
      </c>
      <c r="F163" s="62">
        <f t="shared" si="18"/>
        <v>0.07977123046983402</v>
      </c>
      <c r="G163" s="29"/>
      <c r="H163" s="28">
        <f t="shared" si="20"/>
        <v>0</v>
      </c>
      <c r="I163" s="64">
        <f t="shared" si="19"/>
        <v>0</v>
      </c>
    </row>
    <row r="164" spans="1:9" ht="12.75" hidden="1">
      <c r="A164" s="107"/>
      <c r="B164" s="37">
        <v>80113</v>
      </c>
      <c r="C164" s="20"/>
      <c r="D164" s="41" t="s">
        <v>180</v>
      </c>
      <c r="E164" s="13"/>
      <c r="F164" s="62">
        <f t="shared" si="18"/>
        <v>0</v>
      </c>
      <c r="G164" s="36">
        <f>G165</f>
        <v>0</v>
      </c>
      <c r="H164" s="28"/>
      <c r="I164" s="64">
        <f t="shared" si="19"/>
        <v>0</v>
      </c>
    </row>
    <row r="165" spans="1:9" ht="21" customHeight="1" hidden="1">
      <c r="A165" s="107"/>
      <c r="B165" s="17"/>
      <c r="C165" s="7" t="s">
        <v>16</v>
      </c>
      <c r="D165" s="32" t="s">
        <v>17</v>
      </c>
      <c r="E165" s="47"/>
      <c r="F165" s="62">
        <f t="shared" si="18"/>
        <v>0</v>
      </c>
      <c r="G165" s="29"/>
      <c r="H165" s="28"/>
      <c r="I165" s="64">
        <f t="shared" si="19"/>
        <v>0</v>
      </c>
    </row>
    <row r="166" spans="1:9" s="5" customFormat="1" ht="21">
      <c r="A166" s="107"/>
      <c r="B166" s="101">
        <v>80114</v>
      </c>
      <c r="C166" s="4"/>
      <c r="D166" s="96" t="s">
        <v>119</v>
      </c>
      <c r="E166" s="43">
        <f>E167+E168+E169</f>
        <v>1046</v>
      </c>
      <c r="F166" s="62">
        <f t="shared" si="18"/>
        <v>0.004172035353572319</v>
      </c>
      <c r="G166" s="22">
        <f>G167+G168</f>
        <v>0</v>
      </c>
      <c r="H166" s="28">
        <f t="shared" si="20"/>
        <v>0</v>
      </c>
      <c r="I166" s="64">
        <f t="shared" si="19"/>
        <v>0</v>
      </c>
    </row>
    <row r="167" spans="1:9" ht="14.25" customHeight="1">
      <c r="A167" s="107"/>
      <c r="B167" s="102"/>
      <c r="C167" s="7" t="s">
        <v>47</v>
      </c>
      <c r="D167" s="32" t="s">
        <v>48</v>
      </c>
      <c r="E167" s="45">
        <v>746</v>
      </c>
      <c r="F167" s="62">
        <f t="shared" si="18"/>
        <v>0.0029754668965248088</v>
      </c>
      <c r="G167" s="29"/>
      <c r="H167" s="28">
        <f t="shared" si="20"/>
        <v>0</v>
      </c>
      <c r="I167" s="64">
        <f t="shared" si="19"/>
        <v>0</v>
      </c>
    </row>
    <row r="168" spans="1:9" ht="12.75" customHeight="1">
      <c r="A168" s="107"/>
      <c r="B168" s="102"/>
      <c r="C168" s="7" t="s">
        <v>16</v>
      </c>
      <c r="D168" s="32" t="s">
        <v>17</v>
      </c>
      <c r="E168" s="45">
        <v>300</v>
      </c>
      <c r="F168" s="62">
        <f t="shared" si="18"/>
        <v>0.0011965684570475101</v>
      </c>
      <c r="G168" s="29"/>
      <c r="H168" s="28">
        <f t="shared" si="20"/>
        <v>0</v>
      </c>
      <c r="I168" s="64">
        <f t="shared" si="19"/>
        <v>0</v>
      </c>
    </row>
    <row r="169" spans="1:9" ht="45">
      <c r="A169" s="107"/>
      <c r="B169" s="103"/>
      <c r="C169" s="7" t="s">
        <v>181</v>
      </c>
      <c r="D169" s="32" t="s">
        <v>189</v>
      </c>
      <c r="E169" s="13"/>
      <c r="F169" s="62">
        <f t="shared" si="18"/>
        <v>0</v>
      </c>
      <c r="G169" s="29"/>
      <c r="H169" s="28"/>
      <c r="I169" s="64">
        <f t="shared" si="19"/>
        <v>0</v>
      </c>
    </row>
    <row r="170" spans="1:9" s="5" customFormat="1" ht="12.75">
      <c r="A170" s="107"/>
      <c r="B170" s="101">
        <v>80130</v>
      </c>
      <c r="C170" s="4"/>
      <c r="D170" s="96" t="s">
        <v>120</v>
      </c>
      <c r="E170" s="43">
        <f>E171+E172+E175+E176+E173+E174</f>
        <v>159007.5</v>
      </c>
      <c r="F170" s="62">
        <f t="shared" si="18"/>
        <v>0.6342111964466066</v>
      </c>
      <c r="G170" s="22">
        <f>G171+G172+G175+G176+G173+G174</f>
        <v>0</v>
      </c>
      <c r="H170" s="28">
        <f t="shared" si="20"/>
        <v>0</v>
      </c>
      <c r="I170" s="64">
        <f t="shared" si="19"/>
        <v>0</v>
      </c>
    </row>
    <row r="171" spans="1:9" ht="15.75" customHeight="1">
      <c r="A171" s="107"/>
      <c r="B171" s="107"/>
      <c r="C171" s="7" t="s">
        <v>47</v>
      </c>
      <c r="D171" s="32" t="s">
        <v>48</v>
      </c>
      <c r="E171" s="43">
        <v>1200</v>
      </c>
      <c r="F171" s="62">
        <f t="shared" si="18"/>
        <v>0.004786273828190041</v>
      </c>
      <c r="G171" s="29"/>
      <c r="H171" s="28">
        <f t="shared" si="20"/>
        <v>0</v>
      </c>
      <c r="I171" s="64">
        <f t="shared" si="19"/>
        <v>0</v>
      </c>
    </row>
    <row r="172" spans="1:9" ht="12.75" customHeight="1">
      <c r="A172" s="102"/>
      <c r="B172" s="102"/>
      <c r="C172" s="7" t="s">
        <v>16</v>
      </c>
      <c r="D172" s="32" t="str">
        <f>D168</f>
        <v>Wpływy z różnych dochodów</v>
      </c>
      <c r="E172" s="45">
        <v>100</v>
      </c>
      <c r="F172" s="62">
        <f t="shared" si="18"/>
        <v>0.00039885615234917007</v>
      </c>
      <c r="G172" s="29"/>
      <c r="H172" s="28">
        <f t="shared" si="20"/>
        <v>0</v>
      </c>
      <c r="I172" s="64">
        <f t="shared" si="19"/>
        <v>0</v>
      </c>
    </row>
    <row r="173" spans="1:9" ht="26.25" customHeight="1">
      <c r="A173" s="102"/>
      <c r="B173" s="102"/>
      <c r="C173" s="7" t="s">
        <v>178</v>
      </c>
      <c r="D173" s="32" t="s">
        <v>145</v>
      </c>
      <c r="E173" s="45">
        <v>130707.5</v>
      </c>
      <c r="F173" s="62">
        <f t="shared" si="18"/>
        <v>0.5213349053317914</v>
      </c>
      <c r="G173" s="29"/>
      <c r="H173" s="28">
        <f t="shared" si="20"/>
        <v>0</v>
      </c>
      <c r="I173" s="64">
        <f t="shared" si="19"/>
        <v>0</v>
      </c>
    </row>
    <row r="174" spans="1:9" ht="26.25" customHeight="1">
      <c r="A174" s="102"/>
      <c r="B174" s="102"/>
      <c r="C174" s="7" t="s">
        <v>146</v>
      </c>
      <c r="D174" s="32" t="s">
        <v>145</v>
      </c>
      <c r="E174" s="45">
        <v>27000</v>
      </c>
      <c r="F174" s="62">
        <f t="shared" si="18"/>
        <v>0.10769116113427593</v>
      </c>
      <c r="G174" s="29"/>
      <c r="H174" s="28">
        <f t="shared" si="20"/>
        <v>0</v>
      </c>
      <c r="I174" s="64">
        <f t="shared" si="19"/>
        <v>0</v>
      </c>
    </row>
    <row r="175" spans="1:9" ht="45" hidden="1">
      <c r="A175" s="102"/>
      <c r="B175" s="108"/>
      <c r="C175" s="7" t="s">
        <v>181</v>
      </c>
      <c r="D175" s="32" t="s">
        <v>189</v>
      </c>
      <c r="E175" s="45">
        <v>0</v>
      </c>
      <c r="F175" s="62">
        <f t="shared" si="18"/>
        <v>0</v>
      </c>
      <c r="G175" s="29"/>
      <c r="H175" s="28"/>
      <c r="I175" s="64">
        <f t="shared" si="19"/>
        <v>0</v>
      </c>
    </row>
    <row r="176" spans="1:9" ht="55.5" customHeight="1" hidden="1">
      <c r="A176" s="102"/>
      <c r="B176" s="103"/>
      <c r="C176" s="7" t="s">
        <v>182</v>
      </c>
      <c r="D176" s="32" t="s">
        <v>67</v>
      </c>
      <c r="E176" s="45"/>
      <c r="F176" s="62">
        <f t="shared" si="18"/>
        <v>0</v>
      </c>
      <c r="G176" s="29"/>
      <c r="H176" s="28"/>
      <c r="I176" s="64">
        <f t="shared" si="19"/>
        <v>0</v>
      </c>
    </row>
    <row r="177" spans="1:9" s="9" customFormat="1" ht="12.75" hidden="1">
      <c r="A177" s="102"/>
      <c r="B177" s="3">
        <v>80148</v>
      </c>
      <c r="C177" s="4"/>
      <c r="D177" s="96" t="s">
        <v>121</v>
      </c>
      <c r="E177" s="47">
        <f>E178</f>
        <v>0</v>
      </c>
      <c r="F177" s="62">
        <f t="shared" si="18"/>
        <v>0</v>
      </c>
      <c r="G177" s="22">
        <f>G178</f>
        <v>0</v>
      </c>
      <c r="H177" s="28" t="e">
        <f t="shared" si="20"/>
        <v>#DIV/0!</v>
      </c>
      <c r="I177" s="64">
        <f t="shared" si="19"/>
        <v>0</v>
      </c>
    </row>
    <row r="178" spans="1:9" s="11" customFormat="1" ht="22.5" hidden="1">
      <c r="A178" s="102"/>
      <c r="B178" s="3"/>
      <c r="C178" s="7" t="s">
        <v>117</v>
      </c>
      <c r="D178" s="32" t="s">
        <v>118</v>
      </c>
      <c r="E178" s="43"/>
      <c r="F178" s="62">
        <f t="shared" si="18"/>
        <v>0</v>
      </c>
      <c r="G178" s="29"/>
      <c r="H178" s="28" t="e">
        <f t="shared" si="20"/>
        <v>#DIV/0!</v>
      </c>
      <c r="I178" s="64">
        <f t="shared" si="19"/>
        <v>0</v>
      </c>
    </row>
    <row r="179" spans="1:9" s="5" customFormat="1" ht="12.75">
      <c r="A179" s="102"/>
      <c r="B179" s="109">
        <v>80195</v>
      </c>
      <c r="C179" s="4"/>
      <c r="D179" s="96" t="s">
        <v>19</v>
      </c>
      <c r="E179" s="43">
        <f>E180+E181</f>
        <v>136</v>
      </c>
      <c r="F179" s="62">
        <f t="shared" si="18"/>
        <v>0.0005424443671948713</v>
      </c>
      <c r="G179" s="22">
        <f>G181+G180</f>
        <v>0</v>
      </c>
      <c r="H179" s="28">
        <f t="shared" si="20"/>
        <v>0</v>
      </c>
      <c r="I179" s="64">
        <f t="shared" si="19"/>
        <v>0</v>
      </c>
    </row>
    <row r="180" spans="1:9" s="8" customFormat="1" ht="15.75" customHeight="1">
      <c r="A180" s="102"/>
      <c r="B180" s="108"/>
      <c r="C180" s="7" t="s">
        <v>16</v>
      </c>
      <c r="D180" s="32" t="s">
        <v>17</v>
      </c>
      <c r="E180" s="43">
        <v>0</v>
      </c>
      <c r="F180" s="62">
        <f t="shared" si="18"/>
        <v>0</v>
      </c>
      <c r="G180" s="27"/>
      <c r="H180" s="28"/>
      <c r="I180" s="64">
        <f t="shared" si="19"/>
        <v>0</v>
      </c>
    </row>
    <row r="181" spans="1:9" ht="33.75">
      <c r="A181" s="102"/>
      <c r="B181" s="108"/>
      <c r="C181" s="7" t="s">
        <v>113</v>
      </c>
      <c r="D181" s="32" t="s">
        <v>135</v>
      </c>
      <c r="E181" s="45">
        <v>136</v>
      </c>
      <c r="F181" s="62">
        <f t="shared" si="18"/>
        <v>0.0005424443671948713</v>
      </c>
      <c r="G181" s="29"/>
      <c r="H181" s="28">
        <f t="shared" si="20"/>
        <v>0</v>
      </c>
      <c r="I181" s="64">
        <f aca="true" t="shared" si="21" ref="I181:I187">G181/$G$295*100</f>
        <v>0</v>
      </c>
    </row>
    <row r="182" spans="1:9" s="5" customFormat="1" ht="12.75">
      <c r="A182" s="113">
        <v>851</v>
      </c>
      <c r="B182" s="4"/>
      <c r="C182" s="4"/>
      <c r="D182" s="95" t="s">
        <v>122</v>
      </c>
      <c r="E182" s="72">
        <f>E183+E185</f>
        <v>237</v>
      </c>
      <c r="F182" s="73">
        <f t="shared" si="18"/>
        <v>0.000945289081067533</v>
      </c>
      <c r="G182" s="74">
        <f>G183+G185</f>
        <v>235</v>
      </c>
      <c r="H182" s="28">
        <f t="shared" si="20"/>
        <v>99.15611814345992</v>
      </c>
      <c r="I182" s="64">
        <f t="shared" si="21"/>
        <v>0.0008418046493443927</v>
      </c>
    </row>
    <row r="183" spans="1:9" s="5" customFormat="1" ht="12.75" hidden="1">
      <c r="A183" s="113"/>
      <c r="B183" s="101">
        <v>85154</v>
      </c>
      <c r="C183" s="4"/>
      <c r="D183" s="96" t="s">
        <v>123</v>
      </c>
      <c r="E183" s="43">
        <f>E184</f>
        <v>0</v>
      </c>
      <c r="F183" s="62">
        <f t="shared" si="18"/>
        <v>0</v>
      </c>
      <c r="G183" s="22">
        <f>G184</f>
        <v>0</v>
      </c>
      <c r="H183" s="28" t="e">
        <f t="shared" si="20"/>
        <v>#DIV/0!</v>
      </c>
      <c r="I183" s="64">
        <f t="shared" si="21"/>
        <v>0</v>
      </c>
    </row>
    <row r="184" spans="1:9" ht="22.5" hidden="1">
      <c r="A184" s="113"/>
      <c r="B184" s="104"/>
      <c r="C184" s="7" t="s">
        <v>16</v>
      </c>
      <c r="D184" s="32" t="s">
        <v>17</v>
      </c>
      <c r="E184" s="43">
        <v>0</v>
      </c>
      <c r="F184" s="62">
        <f t="shared" si="18"/>
        <v>0</v>
      </c>
      <c r="G184" s="29"/>
      <c r="H184" s="28" t="e">
        <f t="shared" si="20"/>
        <v>#DIV/0!</v>
      </c>
      <c r="I184" s="64">
        <f t="shared" si="21"/>
        <v>0</v>
      </c>
    </row>
    <row r="185" spans="1:9" s="5" customFormat="1" ht="12.75">
      <c r="A185" s="118"/>
      <c r="B185" s="101" t="s">
        <v>124</v>
      </c>
      <c r="C185" s="4"/>
      <c r="D185" s="96" t="s">
        <v>125</v>
      </c>
      <c r="E185" s="43">
        <f>E186</f>
        <v>237</v>
      </c>
      <c r="F185" s="62">
        <f t="shared" si="18"/>
        <v>0.000945289081067533</v>
      </c>
      <c r="G185" s="22">
        <f>G186</f>
        <v>235</v>
      </c>
      <c r="H185" s="28">
        <f t="shared" si="20"/>
        <v>99.15611814345992</v>
      </c>
      <c r="I185" s="64">
        <f t="shared" si="21"/>
        <v>0.0008418046493443927</v>
      </c>
    </row>
    <row r="186" spans="1:9" ht="33.75">
      <c r="A186" s="118"/>
      <c r="B186" s="104"/>
      <c r="C186" s="7" t="s">
        <v>20</v>
      </c>
      <c r="D186" s="32" t="s">
        <v>131</v>
      </c>
      <c r="E186" s="45">
        <v>237</v>
      </c>
      <c r="F186" s="62">
        <f t="shared" si="18"/>
        <v>0.000945289081067533</v>
      </c>
      <c r="G186" s="29">
        <v>235</v>
      </c>
      <c r="H186" s="28">
        <f t="shared" si="20"/>
        <v>99.15611814345992</v>
      </c>
      <c r="I186" s="64">
        <f t="shared" si="21"/>
        <v>0.0008418046493443927</v>
      </c>
    </row>
    <row r="187" spans="1:9" s="5" customFormat="1" ht="14.25" customHeight="1">
      <c r="A187" s="113">
        <v>852</v>
      </c>
      <c r="B187" s="4"/>
      <c r="C187" s="4"/>
      <c r="D187" s="96" t="s">
        <v>126</v>
      </c>
      <c r="E187" s="72">
        <f>E196+E203+E207+E214+E221+E226+E224+E188+E212+E193</f>
        <v>3620559</v>
      </c>
      <c r="F187" s="73">
        <f t="shared" si="18"/>
        <v>14.440822320931588</v>
      </c>
      <c r="G187" s="74">
        <f>G196+G203+G207+G214+G221+G226+G224+G188+G212+G193</f>
        <v>3529468</v>
      </c>
      <c r="H187" s="28">
        <f t="shared" si="20"/>
        <v>97.48406254393313</v>
      </c>
      <c r="I187" s="64">
        <f t="shared" si="21"/>
        <v>12.643074774945767</v>
      </c>
    </row>
    <row r="188" spans="1:9" s="5" customFormat="1" ht="12.75">
      <c r="A188" s="113"/>
      <c r="B188" s="101" t="s">
        <v>127</v>
      </c>
      <c r="C188" s="4"/>
      <c r="D188" s="96" t="s">
        <v>128</v>
      </c>
      <c r="E188" s="43">
        <f>E189+E192+E190+E191</f>
        <v>13000</v>
      </c>
      <c r="F188" s="62">
        <f t="shared" si="18"/>
        <v>0.051851299805392104</v>
      </c>
      <c r="G188" s="22">
        <f>G189+G192+G190+G191</f>
        <v>13300</v>
      </c>
      <c r="H188" s="28">
        <f t="shared" si="20"/>
        <v>102.30769230769229</v>
      </c>
      <c r="I188" s="64">
        <f aca="true" t="shared" si="22" ref="I188:I251">G188/$G$295*100</f>
        <v>0.047642561005448614</v>
      </c>
    </row>
    <row r="189" spans="1:9" s="8" customFormat="1" ht="22.5" hidden="1">
      <c r="A189" s="113"/>
      <c r="B189" s="107"/>
      <c r="C189" s="7" t="s">
        <v>10</v>
      </c>
      <c r="D189" s="32" t="s">
        <v>11</v>
      </c>
      <c r="E189" s="45"/>
      <c r="F189" s="62">
        <f t="shared" si="18"/>
        <v>0</v>
      </c>
      <c r="G189" s="27"/>
      <c r="H189" s="28" t="e">
        <f t="shared" si="20"/>
        <v>#DIV/0!</v>
      </c>
      <c r="I189" s="64">
        <f t="shared" si="22"/>
        <v>0</v>
      </c>
    </row>
    <row r="190" spans="1:9" s="8" customFormat="1" ht="22.5" hidden="1">
      <c r="A190" s="113"/>
      <c r="B190" s="107"/>
      <c r="C190" s="7" t="s">
        <v>61</v>
      </c>
      <c r="D190" s="32" t="s">
        <v>62</v>
      </c>
      <c r="E190" s="45"/>
      <c r="F190" s="62">
        <f t="shared" si="18"/>
        <v>0</v>
      </c>
      <c r="G190" s="27"/>
      <c r="H190" s="28" t="e">
        <f t="shared" si="20"/>
        <v>#DIV/0!</v>
      </c>
      <c r="I190" s="64">
        <f t="shared" si="22"/>
        <v>0</v>
      </c>
    </row>
    <row r="191" spans="1:9" s="8" customFormat="1" ht="22.5" hidden="1">
      <c r="A191" s="113"/>
      <c r="B191" s="107"/>
      <c r="C191" s="7" t="s">
        <v>47</v>
      </c>
      <c r="D191" s="32" t="s">
        <v>48</v>
      </c>
      <c r="E191" s="45"/>
      <c r="F191" s="62">
        <f t="shared" si="18"/>
        <v>0</v>
      </c>
      <c r="G191" s="27"/>
      <c r="H191" s="28" t="e">
        <f t="shared" si="20"/>
        <v>#DIV/0!</v>
      </c>
      <c r="I191" s="64">
        <f t="shared" si="22"/>
        <v>0</v>
      </c>
    </row>
    <row r="192" spans="1:9" s="8" customFormat="1" ht="22.5">
      <c r="A192" s="113"/>
      <c r="B192" s="107"/>
      <c r="C192" s="7" t="s">
        <v>16</v>
      </c>
      <c r="D192" s="32" t="s">
        <v>17</v>
      </c>
      <c r="E192" s="45">
        <v>13000</v>
      </c>
      <c r="F192" s="62">
        <f t="shared" si="18"/>
        <v>0.051851299805392104</v>
      </c>
      <c r="G192" s="27">
        <v>13300</v>
      </c>
      <c r="H192" s="28">
        <f t="shared" si="20"/>
        <v>102.30769230769229</v>
      </c>
      <c r="I192" s="64">
        <f t="shared" si="22"/>
        <v>0.047642561005448614</v>
      </c>
    </row>
    <row r="193" spans="1:9" s="8" customFormat="1" ht="12.75">
      <c r="A193" s="113"/>
      <c r="B193" s="40" t="s">
        <v>202</v>
      </c>
      <c r="C193" s="4"/>
      <c r="D193" s="96" t="s">
        <v>209</v>
      </c>
      <c r="E193" s="43">
        <f>E194+E195</f>
        <v>9325</v>
      </c>
      <c r="F193" s="62">
        <f t="shared" si="18"/>
        <v>0.03719333620656011</v>
      </c>
      <c r="G193" s="22">
        <f>G194+G195</f>
        <v>0</v>
      </c>
      <c r="H193" s="28">
        <f t="shared" si="20"/>
        <v>0</v>
      </c>
      <c r="I193" s="64">
        <f t="shared" si="22"/>
        <v>0</v>
      </c>
    </row>
    <row r="194" spans="1:9" s="8" customFormat="1" ht="15" customHeight="1">
      <c r="A194" s="113"/>
      <c r="B194" s="40"/>
      <c r="C194" s="7" t="s">
        <v>47</v>
      </c>
      <c r="D194" s="32" t="s">
        <v>130</v>
      </c>
      <c r="E194" s="45">
        <v>18</v>
      </c>
      <c r="F194" s="62">
        <f t="shared" si="18"/>
        <v>7.179410742285061E-05</v>
      </c>
      <c r="G194" s="27"/>
      <c r="H194" s="28">
        <f t="shared" si="20"/>
        <v>0</v>
      </c>
      <c r="I194" s="64">
        <f t="shared" si="22"/>
        <v>0</v>
      </c>
    </row>
    <row r="195" spans="1:9" s="8" customFormat="1" ht="33.75">
      <c r="A195" s="113"/>
      <c r="B195" s="40"/>
      <c r="C195" s="7" t="s">
        <v>113</v>
      </c>
      <c r="D195" s="32" t="s">
        <v>135</v>
      </c>
      <c r="E195" s="45">
        <v>9307</v>
      </c>
      <c r="F195" s="62">
        <f t="shared" si="18"/>
        <v>0.037121542099137254</v>
      </c>
      <c r="G195" s="27"/>
      <c r="H195" s="28">
        <f t="shared" si="20"/>
        <v>0</v>
      </c>
      <c r="I195" s="64">
        <f t="shared" si="22"/>
        <v>0</v>
      </c>
    </row>
    <row r="196" spans="1:9" s="5" customFormat="1" ht="24" customHeight="1">
      <c r="A196" s="114"/>
      <c r="B196" s="101">
        <v>85212</v>
      </c>
      <c r="C196" s="4"/>
      <c r="D196" s="96" t="s">
        <v>129</v>
      </c>
      <c r="E196" s="43">
        <f>E197+E198+E199+E200+E201+E202</f>
        <v>2914611</v>
      </c>
      <c r="F196" s="62">
        <f t="shared" si="18"/>
        <v>11.625105290545669</v>
      </c>
      <c r="G196" s="22">
        <f>G198+G199+G201+G202+G197+G200</f>
        <v>2798368</v>
      </c>
      <c r="H196" s="28">
        <f t="shared" si="20"/>
        <v>96.01171477085622</v>
      </c>
      <c r="I196" s="64">
        <f t="shared" si="22"/>
        <v>10.024166778623702</v>
      </c>
    </row>
    <row r="197" spans="1:9" s="5" customFormat="1" ht="16.5" customHeight="1">
      <c r="A197" s="114"/>
      <c r="B197" s="107"/>
      <c r="C197" s="7" t="s">
        <v>10</v>
      </c>
      <c r="D197" s="32" t="s">
        <v>11</v>
      </c>
      <c r="E197" s="45">
        <v>53</v>
      </c>
      <c r="F197" s="62">
        <f t="shared" si="18"/>
        <v>0.00021139376074506011</v>
      </c>
      <c r="G197" s="27">
        <v>53</v>
      </c>
      <c r="H197" s="28">
        <f t="shared" si="20"/>
        <v>100</v>
      </c>
      <c r="I197" s="64">
        <f t="shared" si="22"/>
        <v>0.00018985381453299072</v>
      </c>
    </row>
    <row r="198" spans="1:9" ht="14.25" customHeight="1">
      <c r="A198" s="114"/>
      <c r="B198" s="108"/>
      <c r="C198" s="7" t="s">
        <v>47</v>
      </c>
      <c r="D198" s="32" t="s">
        <v>130</v>
      </c>
      <c r="E198" s="45">
        <v>2</v>
      </c>
      <c r="F198" s="62">
        <f t="shared" si="18"/>
        <v>7.977123046983401E-06</v>
      </c>
      <c r="G198" s="29">
        <v>2</v>
      </c>
      <c r="H198" s="28">
        <f t="shared" si="20"/>
        <v>100</v>
      </c>
      <c r="I198" s="64">
        <f t="shared" si="22"/>
        <v>7.164294888037386E-06</v>
      </c>
    </row>
    <row r="199" spans="1:9" ht="15" customHeight="1">
      <c r="A199" s="114"/>
      <c r="B199" s="108"/>
      <c r="C199" s="7" t="s">
        <v>16</v>
      </c>
      <c r="D199" s="32" t="s">
        <v>17</v>
      </c>
      <c r="E199" s="45">
        <v>8540</v>
      </c>
      <c r="F199" s="62">
        <f t="shared" si="18"/>
        <v>0.03406231541061912</v>
      </c>
      <c r="G199" s="29">
        <v>8750</v>
      </c>
      <c r="H199" s="28">
        <f t="shared" si="20"/>
        <v>102.45901639344261</v>
      </c>
      <c r="I199" s="64">
        <f t="shared" si="22"/>
        <v>0.03134379013516356</v>
      </c>
    </row>
    <row r="200" spans="1:9" ht="24.75" customHeight="1">
      <c r="A200" s="114"/>
      <c r="B200" s="108"/>
      <c r="C200" s="7" t="s">
        <v>172</v>
      </c>
      <c r="D200" s="32" t="s">
        <v>176</v>
      </c>
      <c r="E200" s="45">
        <v>11300</v>
      </c>
      <c r="F200" s="62">
        <f t="shared" si="18"/>
        <v>0.04507074521545622</v>
      </c>
      <c r="G200" s="29">
        <v>11600</v>
      </c>
      <c r="H200" s="28">
        <f t="shared" si="20"/>
        <v>102.65486725663717</v>
      </c>
      <c r="I200" s="64">
        <f t="shared" si="22"/>
        <v>0.04155291035061683</v>
      </c>
    </row>
    <row r="201" spans="1:9" ht="33.75">
      <c r="A201" s="114"/>
      <c r="B201" s="108"/>
      <c r="C201" s="7">
        <v>2010</v>
      </c>
      <c r="D201" s="32" t="s">
        <v>131</v>
      </c>
      <c r="E201" s="45">
        <v>2894716</v>
      </c>
      <c r="F201" s="62">
        <f aca="true" t="shared" si="23" ref="F201:F264">E201/$E$295*100</f>
        <v>11.545752859035801</v>
      </c>
      <c r="G201" s="29">
        <v>2777963</v>
      </c>
      <c r="H201" s="28">
        <f t="shared" si="20"/>
        <v>95.96668550559019</v>
      </c>
      <c r="I201" s="64">
        <f t="shared" si="22"/>
        <v>9.951073060028499</v>
      </c>
    </row>
    <row r="202" spans="1:9" ht="22.5" hidden="1">
      <c r="A202" s="114"/>
      <c r="B202" s="108"/>
      <c r="C202" s="7" t="s">
        <v>59</v>
      </c>
      <c r="D202" s="32" t="s">
        <v>132</v>
      </c>
      <c r="E202" s="13"/>
      <c r="F202" s="62">
        <f t="shared" si="23"/>
        <v>0</v>
      </c>
      <c r="G202" s="29"/>
      <c r="H202" s="28" t="e">
        <f t="shared" si="20"/>
        <v>#DIV/0!</v>
      </c>
      <c r="I202" s="64">
        <f t="shared" si="22"/>
        <v>0</v>
      </c>
    </row>
    <row r="203" spans="1:9" s="5" customFormat="1" ht="44.25" customHeight="1">
      <c r="A203" s="114"/>
      <c r="B203" s="101">
        <v>85213</v>
      </c>
      <c r="C203" s="4"/>
      <c r="D203" s="96" t="s">
        <v>133</v>
      </c>
      <c r="E203" s="43">
        <f>E205+E206+E204</f>
        <v>31781</v>
      </c>
      <c r="F203" s="62">
        <f t="shared" si="23"/>
        <v>0.12676047377808974</v>
      </c>
      <c r="G203" s="22">
        <f>G205+G206+G204</f>
        <v>33313</v>
      </c>
      <c r="H203" s="28">
        <f t="shared" si="20"/>
        <v>104.82049023001163</v>
      </c>
      <c r="I203" s="64">
        <f t="shared" si="22"/>
        <v>0.11933207780259472</v>
      </c>
    </row>
    <row r="204" spans="1:9" s="8" customFormat="1" ht="18.75" customHeight="1" hidden="1">
      <c r="A204" s="114"/>
      <c r="B204" s="107"/>
      <c r="C204" s="7" t="s">
        <v>16</v>
      </c>
      <c r="D204" s="32" t="s">
        <v>17</v>
      </c>
      <c r="E204" s="45"/>
      <c r="F204" s="62">
        <f t="shared" si="23"/>
        <v>0</v>
      </c>
      <c r="G204" s="27"/>
      <c r="H204" s="28" t="e">
        <f t="shared" si="20"/>
        <v>#DIV/0!</v>
      </c>
      <c r="I204" s="64">
        <f t="shared" si="22"/>
        <v>0</v>
      </c>
    </row>
    <row r="205" spans="1:9" ht="33.75">
      <c r="A205" s="114"/>
      <c r="B205" s="108"/>
      <c r="C205" s="7">
        <v>2010</v>
      </c>
      <c r="D205" s="32" t="s">
        <v>131</v>
      </c>
      <c r="E205" s="45">
        <v>11460</v>
      </c>
      <c r="F205" s="62">
        <f t="shared" si="23"/>
        <v>0.045708915059214886</v>
      </c>
      <c r="G205" s="29">
        <v>14088</v>
      </c>
      <c r="H205" s="28">
        <f t="shared" si="20"/>
        <v>122.93193717277487</v>
      </c>
      <c r="I205" s="64">
        <f t="shared" si="22"/>
        <v>0.050465293191335345</v>
      </c>
    </row>
    <row r="206" spans="1:9" ht="33.75">
      <c r="A206" s="114"/>
      <c r="B206" s="104"/>
      <c r="C206" s="7" t="s">
        <v>113</v>
      </c>
      <c r="D206" s="32" t="s">
        <v>135</v>
      </c>
      <c r="E206" s="45">
        <v>20321</v>
      </c>
      <c r="F206" s="62">
        <f t="shared" si="23"/>
        <v>0.08105155871887484</v>
      </c>
      <c r="G206" s="29">
        <v>19225</v>
      </c>
      <c r="H206" s="28">
        <f t="shared" si="20"/>
        <v>94.60656463756705</v>
      </c>
      <c r="I206" s="64">
        <f t="shared" si="22"/>
        <v>0.06886678461125938</v>
      </c>
    </row>
    <row r="207" spans="1:9" s="5" customFormat="1" ht="26.25" customHeight="1">
      <c r="A207" s="114"/>
      <c r="B207" s="101">
        <v>85214</v>
      </c>
      <c r="C207" s="4"/>
      <c r="D207" s="96" t="s">
        <v>134</v>
      </c>
      <c r="E207" s="47">
        <f>E208+E209+E210+E211</f>
        <v>48647</v>
      </c>
      <c r="F207" s="62">
        <f t="shared" si="23"/>
        <v>0.19403155243330075</v>
      </c>
      <c r="G207" s="22">
        <f>G209+G210+G208+G211</f>
        <v>14159</v>
      </c>
      <c r="H207" s="28">
        <f t="shared" si="20"/>
        <v>29.105597467469728</v>
      </c>
      <c r="I207" s="64">
        <f t="shared" si="22"/>
        <v>0.05071962565986068</v>
      </c>
    </row>
    <row r="208" spans="1:9" ht="22.5">
      <c r="A208" s="114"/>
      <c r="B208" s="108"/>
      <c r="C208" s="7" t="s">
        <v>16</v>
      </c>
      <c r="D208" s="32" t="s">
        <v>17</v>
      </c>
      <c r="E208" s="45">
        <v>900</v>
      </c>
      <c r="F208" s="62">
        <f t="shared" si="23"/>
        <v>0.0035897053711425307</v>
      </c>
      <c r="G208" s="29"/>
      <c r="H208" s="28">
        <f t="shared" si="20"/>
        <v>0</v>
      </c>
      <c r="I208" s="64">
        <f t="shared" si="22"/>
        <v>0</v>
      </c>
    </row>
    <row r="209" spans="1:9" ht="33.75" hidden="1">
      <c r="A209" s="114"/>
      <c r="B209" s="108"/>
      <c r="C209" s="7">
        <v>2010</v>
      </c>
      <c r="D209" s="32" t="s">
        <v>131</v>
      </c>
      <c r="E209" s="45"/>
      <c r="F209" s="62">
        <f t="shared" si="23"/>
        <v>0</v>
      </c>
      <c r="G209" s="29"/>
      <c r="H209" s="28"/>
      <c r="I209" s="64">
        <f t="shared" si="22"/>
        <v>0</v>
      </c>
    </row>
    <row r="210" spans="1:9" ht="33.75">
      <c r="A210" s="114"/>
      <c r="B210" s="108"/>
      <c r="C210" s="7">
        <v>2030</v>
      </c>
      <c r="D210" s="32" t="s">
        <v>135</v>
      </c>
      <c r="E210" s="45">
        <v>47747</v>
      </c>
      <c r="F210" s="62">
        <f t="shared" si="23"/>
        <v>0.19044184706215822</v>
      </c>
      <c r="G210" s="29">
        <v>14159</v>
      </c>
      <c r="H210" s="28">
        <f t="shared" si="20"/>
        <v>29.654219113242718</v>
      </c>
      <c r="I210" s="64">
        <f t="shared" si="22"/>
        <v>0.05071962565986068</v>
      </c>
    </row>
    <row r="211" spans="1:9" ht="33.75" hidden="1">
      <c r="A211" s="114"/>
      <c r="B211" s="117"/>
      <c r="C211" s="7" t="s">
        <v>186</v>
      </c>
      <c r="D211" s="32" t="s">
        <v>135</v>
      </c>
      <c r="E211" s="13"/>
      <c r="F211" s="62">
        <f t="shared" si="23"/>
        <v>0</v>
      </c>
      <c r="G211" s="29"/>
      <c r="H211" s="28" t="e">
        <f t="shared" si="20"/>
        <v>#DIV/0!</v>
      </c>
      <c r="I211" s="64">
        <f t="shared" si="22"/>
        <v>0</v>
      </c>
    </row>
    <row r="212" spans="1:9" ht="12.75">
      <c r="A212" s="114"/>
      <c r="B212" s="15">
        <v>85216</v>
      </c>
      <c r="C212" s="4"/>
      <c r="D212" s="96" t="s">
        <v>175</v>
      </c>
      <c r="E212" s="43">
        <f>E213</f>
        <v>213063</v>
      </c>
      <c r="F212" s="62">
        <f t="shared" si="23"/>
        <v>0.8498148838797123</v>
      </c>
      <c r="G212" s="22">
        <f>G213</f>
        <v>267127</v>
      </c>
      <c r="H212" s="28">
        <f t="shared" si="20"/>
        <v>125.37465444492943</v>
      </c>
      <c r="I212" s="64">
        <f t="shared" si="22"/>
        <v>0.9568883002783813</v>
      </c>
    </row>
    <row r="213" spans="1:9" ht="33.75">
      <c r="A213" s="114"/>
      <c r="B213" s="16"/>
      <c r="C213" s="7" t="s">
        <v>113</v>
      </c>
      <c r="D213" s="32" t="s">
        <v>138</v>
      </c>
      <c r="E213" s="45">
        <v>213063</v>
      </c>
      <c r="F213" s="62">
        <f t="shared" si="23"/>
        <v>0.8498148838797123</v>
      </c>
      <c r="G213" s="29">
        <v>267127</v>
      </c>
      <c r="H213" s="28">
        <f t="shared" si="20"/>
        <v>125.37465444492943</v>
      </c>
      <c r="I213" s="64">
        <f t="shared" si="22"/>
        <v>0.9568883002783813</v>
      </c>
    </row>
    <row r="214" spans="1:9" s="5" customFormat="1" ht="12.75">
      <c r="A214" s="114"/>
      <c r="B214" s="101">
        <v>85219</v>
      </c>
      <c r="C214" s="4"/>
      <c r="D214" s="96" t="s">
        <v>136</v>
      </c>
      <c r="E214" s="43">
        <f>E215+E216+E217+E218+E220+E219</f>
        <v>100121</v>
      </c>
      <c r="F214" s="62">
        <f t="shared" si="23"/>
        <v>0.3993387682935125</v>
      </c>
      <c r="G214" s="22">
        <f>G215+G216+G217+G218+G220+G219</f>
        <v>100165</v>
      </c>
      <c r="H214" s="28">
        <f t="shared" si="20"/>
        <v>100.04394682434254</v>
      </c>
      <c r="I214" s="64">
        <f t="shared" si="22"/>
        <v>0.35880579873013235</v>
      </c>
    </row>
    <row r="215" spans="1:9" ht="1.5" customHeight="1">
      <c r="A215" s="114"/>
      <c r="B215" s="119"/>
      <c r="C215" s="7" t="s">
        <v>10</v>
      </c>
      <c r="D215" s="32" t="str">
        <f>D111</f>
        <v>Wpływy z różnych opłat</v>
      </c>
      <c r="E215" s="45"/>
      <c r="F215" s="62">
        <f t="shared" si="23"/>
        <v>0</v>
      </c>
      <c r="G215" s="29"/>
      <c r="H215" s="28" t="e">
        <f aca="true" t="shared" si="24" ref="H215:H278">(G215/E215)*100</f>
        <v>#DIV/0!</v>
      </c>
      <c r="I215" s="64">
        <f t="shared" si="22"/>
        <v>0</v>
      </c>
    </row>
    <row r="216" spans="1:9" ht="15" customHeight="1">
      <c r="A216" s="114"/>
      <c r="B216" s="119"/>
      <c r="C216" s="7" t="s">
        <v>61</v>
      </c>
      <c r="D216" s="32" t="s">
        <v>62</v>
      </c>
      <c r="E216" s="45">
        <v>155</v>
      </c>
      <c r="F216" s="62">
        <f t="shared" si="23"/>
        <v>0.0006182270361412137</v>
      </c>
      <c r="G216" s="29">
        <v>160</v>
      </c>
      <c r="H216" s="28">
        <f t="shared" si="24"/>
        <v>103.2258064516129</v>
      </c>
      <c r="I216" s="64">
        <f t="shared" si="22"/>
        <v>0.0005731435910429908</v>
      </c>
    </row>
    <row r="217" spans="1:9" ht="15.75" customHeight="1">
      <c r="A217" s="114"/>
      <c r="B217" s="119"/>
      <c r="C217" s="7" t="s">
        <v>47</v>
      </c>
      <c r="D217" s="32" t="s">
        <v>48</v>
      </c>
      <c r="E217" s="45">
        <v>1100</v>
      </c>
      <c r="F217" s="62">
        <f t="shared" si="23"/>
        <v>0.0043874176758408705</v>
      </c>
      <c r="G217" s="29">
        <v>1125</v>
      </c>
      <c r="H217" s="28">
        <f t="shared" si="24"/>
        <v>102.27272727272727</v>
      </c>
      <c r="I217" s="64">
        <f t="shared" si="22"/>
        <v>0.004029915874521029</v>
      </c>
    </row>
    <row r="218" spans="1:9" ht="15.75" customHeight="1">
      <c r="A218" s="114"/>
      <c r="B218" s="119"/>
      <c r="C218" s="7" t="s">
        <v>16</v>
      </c>
      <c r="D218" s="32" t="s">
        <v>17</v>
      </c>
      <c r="E218" s="45">
        <v>563</v>
      </c>
      <c r="F218" s="62">
        <f t="shared" si="23"/>
        <v>0.0022455601377258274</v>
      </c>
      <c r="G218" s="29">
        <v>577</v>
      </c>
      <c r="H218" s="28">
        <f t="shared" si="24"/>
        <v>102.48667850799289</v>
      </c>
      <c r="I218" s="64">
        <f t="shared" si="22"/>
        <v>0.002066899075198786</v>
      </c>
    </row>
    <row r="219" spans="1:9" ht="22.5" hidden="1">
      <c r="A219" s="114"/>
      <c r="B219" s="119"/>
      <c r="C219" s="7" t="s">
        <v>137</v>
      </c>
      <c r="D219" s="32" t="s">
        <v>194</v>
      </c>
      <c r="E219" s="45"/>
      <c r="F219" s="62">
        <f t="shared" si="23"/>
        <v>0</v>
      </c>
      <c r="G219" s="29"/>
      <c r="H219" s="28"/>
      <c r="I219" s="64">
        <f t="shared" si="22"/>
        <v>0</v>
      </c>
    </row>
    <row r="220" spans="1:9" ht="33.75">
      <c r="A220" s="114"/>
      <c r="B220" s="119"/>
      <c r="C220" s="7">
        <v>2030</v>
      </c>
      <c r="D220" s="32" t="s">
        <v>138</v>
      </c>
      <c r="E220" s="45">
        <v>98303</v>
      </c>
      <c r="F220" s="62">
        <f t="shared" si="23"/>
        <v>0.39208756344380463</v>
      </c>
      <c r="G220" s="29">
        <v>98303</v>
      </c>
      <c r="H220" s="28">
        <f t="shared" si="24"/>
        <v>100</v>
      </c>
      <c r="I220" s="64">
        <f t="shared" si="22"/>
        <v>0.35213584018936955</v>
      </c>
    </row>
    <row r="221" spans="1:9" s="5" customFormat="1" ht="21">
      <c r="A221" s="114"/>
      <c r="B221" s="101">
        <v>85228</v>
      </c>
      <c r="C221" s="4"/>
      <c r="D221" s="96" t="s">
        <v>139</v>
      </c>
      <c r="E221" s="43">
        <f>E223+E222</f>
        <v>27035</v>
      </c>
      <c r="F221" s="62">
        <f t="shared" si="23"/>
        <v>0.10783076078759812</v>
      </c>
      <c r="G221" s="22">
        <f>G223+G222</f>
        <v>44036</v>
      </c>
      <c r="H221" s="28">
        <f t="shared" si="24"/>
        <v>162.88514888108008</v>
      </c>
      <c r="I221" s="64">
        <f t="shared" si="22"/>
        <v>0.15774344484480715</v>
      </c>
    </row>
    <row r="222" spans="1:9" s="5" customFormat="1" ht="22.5">
      <c r="A222" s="114"/>
      <c r="B222" s="107"/>
      <c r="C222" s="7" t="s">
        <v>10</v>
      </c>
      <c r="D222" s="32" t="str">
        <f>D118</f>
        <v>Wpływy z innych lokalnych opłat pobieranych przez jst.</v>
      </c>
      <c r="E222" s="45">
        <v>35</v>
      </c>
      <c r="F222" s="62">
        <f t="shared" si="23"/>
        <v>0.00013959965332220953</v>
      </c>
      <c r="G222" s="27">
        <v>36</v>
      </c>
      <c r="H222" s="28">
        <f t="shared" si="24"/>
        <v>102.85714285714285</v>
      </c>
      <c r="I222" s="64">
        <f t="shared" si="22"/>
        <v>0.00012895730798467294</v>
      </c>
    </row>
    <row r="223" spans="1:9" ht="15.75" customHeight="1">
      <c r="A223" s="114"/>
      <c r="B223" s="104"/>
      <c r="C223" s="7" t="s">
        <v>61</v>
      </c>
      <c r="D223" s="32" t="s">
        <v>62</v>
      </c>
      <c r="E223" s="45">
        <v>27000</v>
      </c>
      <c r="F223" s="62">
        <f t="shared" si="23"/>
        <v>0.10769116113427593</v>
      </c>
      <c r="G223" s="29">
        <v>44000</v>
      </c>
      <c r="H223" s="28">
        <f t="shared" si="24"/>
        <v>162.96296296296296</v>
      </c>
      <c r="I223" s="64">
        <f t="shared" si="22"/>
        <v>0.15761448753682247</v>
      </c>
    </row>
    <row r="224" spans="1:9" s="5" customFormat="1" ht="12.75" hidden="1">
      <c r="A224" s="114"/>
      <c r="B224" s="101" t="s">
        <v>140</v>
      </c>
      <c r="C224" s="4"/>
      <c r="D224" s="96" t="s">
        <v>141</v>
      </c>
      <c r="E224" s="43">
        <f>E225</f>
        <v>0</v>
      </c>
      <c r="F224" s="62">
        <f t="shared" si="23"/>
        <v>0</v>
      </c>
      <c r="G224" s="22">
        <f>G225</f>
        <v>0</v>
      </c>
      <c r="H224" s="28"/>
      <c r="I224" s="64">
        <f t="shared" si="22"/>
        <v>0</v>
      </c>
    </row>
    <row r="225" spans="1:9" s="8" customFormat="1" ht="22.5" hidden="1">
      <c r="A225" s="114"/>
      <c r="B225" s="107"/>
      <c r="C225" s="7" t="s">
        <v>61</v>
      </c>
      <c r="D225" s="32" t="s">
        <v>62</v>
      </c>
      <c r="F225" s="62">
        <f t="shared" si="23"/>
        <v>0</v>
      </c>
      <c r="G225" s="27"/>
      <c r="H225" s="28"/>
      <c r="I225" s="64">
        <f t="shared" si="22"/>
        <v>0</v>
      </c>
    </row>
    <row r="226" spans="1:9" s="5" customFormat="1" ht="12.75">
      <c r="A226" s="114"/>
      <c r="B226" s="101">
        <v>85295</v>
      </c>
      <c r="C226" s="4"/>
      <c r="D226" s="96" t="s">
        <v>19</v>
      </c>
      <c r="E226" s="43">
        <f>E230+E228+E229+E227</f>
        <v>262976</v>
      </c>
      <c r="F226" s="62">
        <f t="shared" si="23"/>
        <v>1.0488959552017536</v>
      </c>
      <c r="G226" s="22">
        <f>G230+G228+G229+G227</f>
        <v>259000</v>
      </c>
      <c r="H226" s="28">
        <f t="shared" si="24"/>
        <v>98.48807495741056</v>
      </c>
      <c r="I226" s="64">
        <f t="shared" si="22"/>
        <v>0.9277761880008414</v>
      </c>
    </row>
    <row r="227" spans="1:9" s="8" customFormat="1" ht="22.5" hidden="1">
      <c r="A227" s="114"/>
      <c r="B227" s="108"/>
      <c r="C227" s="7" t="s">
        <v>47</v>
      </c>
      <c r="D227" s="32" t="s">
        <v>48</v>
      </c>
      <c r="E227" s="45"/>
      <c r="F227" s="62">
        <f t="shared" si="23"/>
        <v>0</v>
      </c>
      <c r="G227" s="27"/>
      <c r="H227" s="28"/>
      <c r="I227" s="64">
        <f t="shared" si="22"/>
        <v>0</v>
      </c>
    </row>
    <row r="228" spans="1:9" ht="22.5" hidden="1">
      <c r="A228" s="114"/>
      <c r="B228" s="108"/>
      <c r="C228" s="7" t="s">
        <v>14</v>
      </c>
      <c r="D228" s="32" t="s">
        <v>15</v>
      </c>
      <c r="E228" s="45"/>
      <c r="F228" s="62">
        <f t="shared" si="23"/>
        <v>0</v>
      </c>
      <c r="G228" s="29"/>
      <c r="H228" s="28"/>
      <c r="I228" s="64">
        <f t="shared" si="22"/>
        <v>0</v>
      </c>
    </row>
    <row r="229" spans="1:9" ht="33.75">
      <c r="A229" s="114"/>
      <c r="B229" s="108"/>
      <c r="C229" s="7" t="s">
        <v>20</v>
      </c>
      <c r="D229" s="32" t="s">
        <v>131</v>
      </c>
      <c r="E229" s="45">
        <v>47976</v>
      </c>
      <c r="F229" s="62">
        <f t="shared" si="23"/>
        <v>0.19135522765103782</v>
      </c>
      <c r="G229" s="29"/>
      <c r="H229" s="28">
        <f t="shared" si="24"/>
        <v>0</v>
      </c>
      <c r="I229" s="64">
        <f t="shared" si="22"/>
        <v>0</v>
      </c>
    </row>
    <row r="230" spans="1:9" ht="33.75">
      <c r="A230" s="114"/>
      <c r="B230" s="104"/>
      <c r="C230" s="7">
        <v>2030</v>
      </c>
      <c r="D230" s="32" t="s">
        <v>114</v>
      </c>
      <c r="E230" s="45">
        <v>215000</v>
      </c>
      <c r="F230" s="62">
        <f t="shared" si="23"/>
        <v>0.8575407275507158</v>
      </c>
      <c r="G230" s="29">
        <v>259000</v>
      </c>
      <c r="H230" s="28">
        <f t="shared" si="24"/>
        <v>120.46511627906978</v>
      </c>
      <c r="I230" s="64">
        <f t="shared" si="22"/>
        <v>0.9277761880008414</v>
      </c>
    </row>
    <row r="231" spans="1:9" s="5" customFormat="1" ht="21">
      <c r="A231" s="110" t="s">
        <v>142</v>
      </c>
      <c r="B231" s="4"/>
      <c r="C231" s="4"/>
      <c r="D231" s="41" t="s">
        <v>143</v>
      </c>
      <c r="E231" s="43">
        <f>E232</f>
        <v>151678</v>
      </c>
      <c r="F231" s="62">
        <f t="shared" si="23"/>
        <v>0.6049770347601742</v>
      </c>
      <c r="G231" s="22">
        <f>G232</f>
        <v>153671</v>
      </c>
      <c r="H231" s="28">
        <f t="shared" si="24"/>
        <v>101.31396774746501</v>
      </c>
      <c r="I231" s="64">
        <f t="shared" si="22"/>
        <v>0.5504721798697965</v>
      </c>
    </row>
    <row r="232" spans="1:9" ht="12.75">
      <c r="A232" s="111"/>
      <c r="B232" s="115" t="s">
        <v>144</v>
      </c>
      <c r="C232" s="7"/>
      <c r="D232" s="41" t="s">
        <v>19</v>
      </c>
      <c r="E232" s="45">
        <f>E233+E235+E234</f>
        <v>151678</v>
      </c>
      <c r="F232" s="62">
        <f t="shared" si="23"/>
        <v>0.6049770347601742</v>
      </c>
      <c r="G232" s="27">
        <f>G233+G235+G234</f>
        <v>153671</v>
      </c>
      <c r="H232" s="28">
        <f t="shared" si="24"/>
        <v>101.31396774746501</v>
      </c>
      <c r="I232" s="64">
        <f t="shared" si="22"/>
        <v>0.5504721798697965</v>
      </c>
    </row>
    <row r="233" spans="1:9" ht="15.75" customHeight="1">
      <c r="A233" s="111"/>
      <c r="B233" s="116"/>
      <c r="C233" s="7" t="s">
        <v>47</v>
      </c>
      <c r="D233" s="32" t="s">
        <v>48</v>
      </c>
      <c r="E233" s="45">
        <v>370</v>
      </c>
      <c r="F233" s="62">
        <f t="shared" si="23"/>
        <v>0.0014757677636919291</v>
      </c>
      <c r="G233" s="27">
        <v>400</v>
      </c>
      <c r="H233" s="28">
        <f t="shared" si="24"/>
        <v>108.10810810810811</v>
      </c>
      <c r="I233" s="64">
        <f t="shared" si="22"/>
        <v>0.0014328589776074771</v>
      </c>
    </row>
    <row r="234" spans="1:9" ht="26.25" customHeight="1">
      <c r="A234" s="111"/>
      <c r="B234" s="116"/>
      <c r="C234" s="7" t="s">
        <v>178</v>
      </c>
      <c r="D234" s="32" t="s">
        <v>145</v>
      </c>
      <c r="E234" s="45">
        <v>143700</v>
      </c>
      <c r="F234" s="62">
        <f t="shared" si="23"/>
        <v>0.5731562909257574</v>
      </c>
      <c r="G234" s="27">
        <v>145565</v>
      </c>
      <c r="H234" s="28">
        <f t="shared" si="24"/>
        <v>101.29784272790536</v>
      </c>
      <c r="I234" s="64">
        <f t="shared" si="22"/>
        <v>0.521435292688581</v>
      </c>
    </row>
    <row r="235" spans="1:9" ht="22.5">
      <c r="A235" s="112"/>
      <c r="B235" s="108"/>
      <c r="C235" s="7" t="s">
        <v>146</v>
      </c>
      <c r="D235" s="32" t="s">
        <v>145</v>
      </c>
      <c r="E235" s="45">
        <v>7608</v>
      </c>
      <c r="F235" s="62">
        <f t="shared" si="23"/>
        <v>0.030344976070724856</v>
      </c>
      <c r="G235" s="29">
        <v>7706</v>
      </c>
      <c r="H235" s="28">
        <f t="shared" si="24"/>
        <v>101.2881177707676</v>
      </c>
      <c r="I235" s="64">
        <f t="shared" si="22"/>
        <v>0.02760402820360805</v>
      </c>
    </row>
    <row r="236" spans="1:9" s="5" customFormat="1" ht="21">
      <c r="A236" s="101">
        <v>854</v>
      </c>
      <c r="B236" s="4"/>
      <c r="C236" s="4"/>
      <c r="D236" s="96" t="s">
        <v>147</v>
      </c>
      <c r="E236" s="43">
        <f>E237</f>
        <v>163421</v>
      </c>
      <c r="F236" s="62">
        <f t="shared" si="23"/>
        <v>0.6518147127305373</v>
      </c>
      <c r="G236" s="22">
        <f>G237</f>
        <v>0</v>
      </c>
      <c r="H236" s="28">
        <f t="shared" si="24"/>
        <v>0</v>
      </c>
      <c r="I236" s="64">
        <f t="shared" si="22"/>
        <v>0</v>
      </c>
    </row>
    <row r="237" spans="1:9" s="5" customFormat="1" ht="12.75">
      <c r="A237" s="107"/>
      <c r="B237" s="101">
        <v>85415</v>
      </c>
      <c r="C237" s="4"/>
      <c r="D237" s="96" t="s">
        <v>148</v>
      </c>
      <c r="E237" s="43">
        <f>E238+E239</f>
        <v>163421</v>
      </c>
      <c r="F237" s="62">
        <f t="shared" si="23"/>
        <v>0.6518147127305373</v>
      </c>
      <c r="G237" s="22">
        <f>G238+G239</f>
        <v>0</v>
      </c>
      <c r="H237" s="28">
        <f t="shared" si="24"/>
        <v>0</v>
      </c>
      <c r="I237" s="64">
        <f t="shared" si="22"/>
        <v>0</v>
      </c>
    </row>
    <row r="238" spans="1:9" ht="33.75">
      <c r="A238" s="107"/>
      <c r="B238" s="108"/>
      <c r="C238" s="7">
        <v>2030</v>
      </c>
      <c r="D238" s="32" t="s">
        <v>138</v>
      </c>
      <c r="E238" s="44">
        <v>141142</v>
      </c>
      <c r="F238" s="62">
        <f t="shared" si="23"/>
        <v>0.5629535505486656</v>
      </c>
      <c r="G238" s="29"/>
      <c r="H238" s="28">
        <f t="shared" si="24"/>
        <v>0</v>
      </c>
      <c r="I238" s="64">
        <f t="shared" si="22"/>
        <v>0</v>
      </c>
    </row>
    <row r="239" spans="1:9" ht="67.5">
      <c r="A239" s="103"/>
      <c r="B239" s="103"/>
      <c r="C239" s="7" t="s">
        <v>212</v>
      </c>
      <c r="D239" s="32" t="s">
        <v>234</v>
      </c>
      <c r="E239" s="44">
        <v>22279</v>
      </c>
      <c r="F239" s="62">
        <f t="shared" si="23"/>
        <v>0.0888611621818716</v>
      </c>
      <c r="G239" s="29"/>
      <c r="H239" s="28">
        <f t="shared" si="24"/>
        <v>0</v>
      </c>
      <c r="I239" s="64">
        <f t="shared" si="22"/>
        <v>0</v>
      </c>
    </row>
    <row r="240" spans="1:9" s="5" customFormat="1" ht="21">
      <c r="A240" s="101">
        <v>900</v>
      </c>
      <c r="B240" s="4"/>
      <c r="C240" s="4"/>
      <c r="D240" s="96" t="s">
        <v>149</v>
      </c>
      <c r="E240" s="43">
        <f>E241+E264+E249+E251+E257+E254+E262+E260</f>
        <v>1487392</v>
      </c>
      <c r="F240" s="62">
        <f t="shared" si="23"/>
        <v>5.932554501549368</v>
      </c>
      <c r="G240" s="22">
        <f>G241+G264+G249+G251+G257+G254+G262+G260</f>
        <v>1195304.6</v>
      </c>
      <c r="H240" s="28">
        <f t="shared" si="24"/>
        <v>80.3624464835094</v>
      </c>
      <c r="I240" s="64">
        <f t="shared" si="22"/>
        <v>4.281757317713787</v>
      </c>
    </row>
    <row r="241" spans="1:9" s="5" customFormat="1" ht="12.75">
      <c r="A241" s="107"/>
      <c r="B241" s="101">
        <v>90001</v>
      </c>
      <c r="C241" s="4"/>
      <c r="D241" s="96" t="s">
        <v>150</v>
      </c>
      <c r="E241" s="43">
        <f>E245+E246+E243+E247+E244+E242</f>
        <v>1437192</v>
      </c>
      <c r="F241" s="62">
        <f t="shared" si="23"/>
        <v>5.732328713070084</v>
      </c>
      <c r="G241" s="22">
        <f>G245+G246+G243+G247+G244+G242</f>
        <v>1135304.6</v>
      </c>
      <c r="H241" s="28">
        <f t="shared" si="24"/>
        <v>78.99463676391186</v>
      </c>
      <c r="I241" s="64">
        <f t="shared" si="22"/>
        <v>4.066828471072665</v>
      </c>
    </row>
    <row r="242" spans="1:9" s="8" customFormat="1" ht="33.75">
      <c r="A242" s="107"/>
      <c r="B242" s="107"/>
      <c r="C242" s="7" t="s">
        <v>213</v>
      </c>
      <c r="D242" s="32" t="s">
        <v>232</v>
      </c>
      <c r="E242" s="45">
        <v>161185</v>
      </c>
      <c r="F242" s="62">
        <f t="shared" si="23"/>
        <v>0.6428962891640098</v>
      </c>
      <c r="G242" s="27"/>
      <c r="H242" s="28">
        <f t="shared" si="24"/>
        <v>0</v>
      </c>
      <c r="I242" s="64">
        <f t="shared" si="22"/>
        <v>0</v>
      </c>
    </row>
    <row r="243" spans="1:9" s="8" customFormat="1" ht="13.5" customHeight="1">
      <c r="A243" s="107"/>
      <c r="B243" s="107"/>
      <c r="C243" s="7" t="s">
        <v>61</v>
      </c>
      <c r="D243" s="32" t="s">
        <v>62</v>
      </c>
      <c r="E243" s="45">
        <v>30000</v>
      </c>
      <c r="F243" s="62">
        <f t="shared" si="23"/>
        <v>0.11965684570475102</v>
      </c>
      <c r="G243" s="27">
        <v>35000</v>
      </c>
      <c r="H243" s="28">
        <f t="shared" si="24"/>
        <v>116.66666666666667</v>
      </c>
      <c r="I243" s="64">
        <f t="shared" si="22"/>
        <v>0.12537516054065423</v>
      </c>
    </row>
    <row r="244" spans="1:9" s="8" customFormat="1" ht="16.5" customHeight="1">
      <c r="A244" s="107"/>
      <c r="B244" s="107"/>
      <c r="C244" s="7" t="s">
        <v>14</v>
      </c>
      <c r="D244" s="32" t="s">
        <v>15</v>
      </c>
      <c r="E244" s="45">
        <v>1200</v>
      </c>
      <c r="F244" s="62">
        <f t="shared" si="23"/>
        <v>0.004786273828190041</v>
      </c>
      <c r="G244" s="27">
        <v>1200</v>
      </c>
      <c r="H244" s="28">
        <f t="shared" si="24"/>
        <v>100</v>
      </c>
      <c r="I244" s="64">
        <f t="shared" si="22"/>
        <v>0.004298576932822431</v>
      </c>
    </row>
    <row r="245" spans="1:9" ht="13.5" customHeight="1">
      <c r="A245" s="107"/>
      <c r="B245" s="108"/>
      <c r="C245" s="7" t="s">
        <v>16</v>
      </c>
      <c r="D245" s="32" t="s">
        <v>17</v>
      </c>
      <c r="E245" s="45">
        <v>236000</v>
      </c>
      <c r="F245" s="62">
        <f t="shared" si="23"/>
        <v>0.9413005195440414</v>
      </c>
      <c r="G245" s="29">
        <v>280000</v>
      </c>
      <c r="H245" s="28">
        <f t="shared" si="24"/>
        <v>118.64406779661016</v>
      </c>
      <c r="I245" s="64">
        <f t="shared" si="22"/>
        <v>1.0030012843252338</v>
      </c>
    </row>
    <row r="246" spans="1:9" ht="60.75" customHeight="1" hidden="1">
      <c r="A246" s="107"/>
      <c r="B246" s="108"/>
      <c r="C246" s="7" t="s">
        <v>32</v>
      </c>
      <c r="D246" s="32" t="s">
        <v>157</v>
      </c>
      <c r="E246" s="45"/>
      <c r="F246" s="62">
        <f t="shared" si="23"/>
        <v>0</v>
      </c>
      <c r="G246" s="29"/>
      <c r="H246" s="28"/>
      <c r="I246" s="64">
        <f t="shared" si="22"/>
        <v>0</v>
      </c>
    </row>
    <row r="247" spans="1:9" ht="54.75" customHeight="1">
      <c r="A247" s="107"/>
      <c r="B247" s="103"/>
      <c r="C247" s="7" t="s">
        <v>182</v>
      </c>
      <c r="D247" s="32" t="s">
        <v>157</v>
      </c>
      <c r="E247" s="45">
        <v>1008807</v>
      </c>
      <c r="F247" s="62">
        <f t="shared" si="23"/>
        <v>4.023688784829092</v>
      </c>
      <c r="G247" s="29">
        <v>819104.6</v>
      </c>
      <c r="H247" s="28">
        <f t="shared" si="24"/>
        <v>81.19537235566366</v>
      </c>
      <c r="I247" s="64">
        <f t="shared" si="22"/>
        <v>2.9341534492739534</v>
      </c>
    </row>
    <row r="248" spans="1:9" ht="39" customHeight="1" hidden="1">
      <c r="A248" s="107"/>
      <c r="B248" s="38"/>
      <c r="C248" s="7"/>
      <c r="D248" s="97" t="s">
        <v>218</v>
      </c>
      <c r="E248" s="46"/>
      <c r="F248" s="62">
        <f t="shared" si="23"/>
        <v>0</v>
      </c>
      <c r="G248" s="33"/>
      <c r="H248" s="28" t="e">
        <f t="shared" si="24"/>
        <v>#DIV/0!</v>
      </c>
      <c r="I248" s="64">
        <f t="shared" si="22"/>
        <v>0</v>
      </c>
    </row>
    <row r="249" spans="1:9" s="5" customFormat="1" ht="18.75" customHeight="1" hidden="1">
      <c r="A249" s="107"/>
      <c r="B249" s="101" t="s">
        <v>152</v>
      </c>
      <c r="C249" s="4"/>
      <c r="D249" s="96" t="s">
        <v>153</v>
      </c>
      <c r="E249" s="43">
        <f>E250</f>
        <v>0</v>
      </c>
      <c r="F249" s="62">
        <f t="shared" si="23"/>
        <v>0</v>
      </c>
      <c r="G249" s="22">
        <f>G250</f>
        <v>0</v>
      </c>
      <c r="H249" s="28" t="e">
        <f t="shared" si="24"/>
        <v>#DIV/0!</v>
      </c>
      <c r="I249" s="64">
        <f t="shared" si="22"/>
        <v>0</v>
      </c>
    </row>
    <row r="250" spans="1:9" ht="24.75" customHeight="1" hidden="1">
      <c r="A250" s="107"/>
      <c r="B250" s="108"/>
      <c r="C250" s="7" t="s">
        <v>10</v>
      </c>
      <c r="D250" s="32" t="s">
        <v>11</v>
      </c>
      <c r="E250" s="45"/>
      <c r="F250" s="62">
        <f t="shared" si="23"/>
        <v>0</v>
      </c>
      <c r="G250" s="29"/>
      <c r="H250" s="28" t="e">
        <f t="shared" si="24"/>
        <v>#DIV/0!</v>
      </c>
      <c r="I250" s="64">
        <f t="shared" si="22"/>
        <v>0</v>
      </c>
    </row>
    <row r="251" spans="1:9" s="5" customFormat="1" ht="21" hidden="1">
      <c r="A251" s="107"/>
      <c r="B251" s="101" t="s">
        <v>155</v>
      </c>
      <c r="C251" s="4"/>
      <c r="D251" s="96" t="s">
        <v>156</v>
      </c>
      <c r="E251" s="43">
        <f>E252+E253</f>
        <v>0</v>
      </c>
      <c r="F251" s="62">
        <f t="shared" si="23"/>
        <v>0</v>
      </c>
      <c r="G251" s="22">
        <f>G252+G253</f>
        <v>0</v>
      </c>
      <c r="H251" s="28" t="e">
        <f t="shared" si="24"/>
        <v>#DIV/0!</v>
      </c>
      <c r="I251" s="64">
        <f t="shared" si="22"/>
        <v>0</v>
      </c>
    </row>
    <row r="252" spans="1:9" ht="56.25" hidden="1">
      <c r="A252" s="107"/>
      <c r="B252" s="108"/>
      <c r="C252" s="7" t="s">
        <v>32</v>
      </c>
      <c r="D252" s="32" t="s">
        <v>200</v>
      </c>
      <c r="E252" s="45"/>
      <c r="F252" s="62">
        <f t="shared" si="23"/>
        <v>0</v>
      </c>
      <c r="G252" s="29"/>
      <c r="H252" s="28" t="e">
        <f t="shared" si="24"/>
        <v>#DIV/0!</v>
      </c>
      <c r="I252" s="64">
        <f aca="true" t="shared" si="25" ref="I252:I354">G252/$G$295*100</f>
        <v>0</v>
      </c>
    </row>
    <row r="253" spans="1:9" ht="45" hidden="1">
      <c r="A253" s="107"/>
      <c r="B253" s="104"/>
      <c r="C253" s="7" t="s">
        <v>30</v>
      </c>
      <c r="D253" s="32" t="s">
        <v>199</v>
      </c>
      <c r="E253" s="45"/>
      <c r="F253" s="62">
        <f t="shared" si="23"/>
        <v>0</v>
      </c>
      <c r="G253" s="29"/>
      <c r="H253" s="28" t="e">
        <f t="shared" si="24"/>
        <v>#DIV/0!</v>
      </c>
      <c r="I253" s="64">
        <f t="shared" si="25"/>
        <v>0</v>
      </c>
    </row>
    <row r="254" spans="1:9" ht="24" customHeight="1" hidden="1">
      <c r="A254" s="107"/>
      <c r="B254" s="105">
        <v>90011</v>
      </c>
      <c r="C254" s="4"/>
      <c r="D254" s="96" t="s">
        <v>201</v>
      </c>
      <c r="E254" s="43">
        <f>E255+E256</f>
        <v>0</v>
      </c>
      <c r="F254" s="62">
        <f t="shared" si="23"/>
        <v>0</v>
      </c>
      <c r="G254" s="22">
        <f>G255+G256</f>
        <v>0</v>
      </c>
      <c r="H254" s="28" t="e">
        <f t="shared" si="24"/>
        <v>#DIV/0!</v>
      </c>
      <c r="I254" s="64">
        <f t="shared" si="25"/>
        <v>0</v>
      </c>
    </row>
    <row r="255" spans="1:9" ht="22.5" hidden="1">
      <c r="A255" s="107"/>
      <c r="B255" s="108"/>
      <c r="C255" s="7" t="s">
        <v>10</v>
      </c>
      <c r="D255" s="32" t="s">
        <v>11</v>
      </c>
      <c r="E255" s="45"/>
      <c r="F255" s="62">
        <f t="shared" si="23"/>
        <v>0</v>
      </c>
      <c r="G255" s="29"/>
      <c r="H255" s="28" t="e">
        <f t="shared" si="24"/>
        <v>#DIV/0!</v>
      </c>
      <c r="I255" s="64">
        <f t="shared" si="25"/>
        <v>0</v>
      </c>
    </row>
    <row r="256" spans="1:9" ht="22.5" hidden="1">
      <c r="A256" s="107"/>
      <c r="B256" s="108"/>
      <c r="C256" s="7" t="s">
        <v>117</v>
      </c>
      <c r="D256" s="32" t="s">
        <v>118</v>
      </c>
      <c r="E256" s="45">
        <v>0</v>
      </c>
      <c r="F256" s="62">
        <f t="shared" si="23"/>
        <v>0</v>
      </c>
      <c r="G256" s="29"/>
      <c r="H256" s="28" t="e">
        <f t="shared" si="24"/>
        <v>#DIV/0!</v>
      </c>
      <c r="I256" s="64">
        <f t="shared" si="25"/>
        <v>0</v>
      </c>
    </row>
    <row r="257" spans="1:9" s="5" customFormat="1" ht="12.75" hidden="1">
      <c r="A257" s="107"/>
      <c r="B257" s="101" t="s">
        <v>158</v>
      </c>
      <c r="C257" s="4"/>
      <c r="D257" s="96" t="s">
        <v>159</v>
      </c>
      <c r="E257" s="48">
        <f>E259+E258</f>
        <v>0</v>
      </c>
      <c r="F257" s="62">
        <f t="shared" si="23"/>
        <v>0</v>
      </c>
      <c r="G257" s="25">
        <f>G259+G258</f>
        <v>0</v>
      </c>
      <c r="H257" s="28" t="e">
        <f t="shared" si="24"/>
        <v>#DIV/0!</v>
      </c>
      <c r="I257" s="64">
        <f t="shared" si="25"/>
        <v>0</v>
      </c>
    </row>
    <row r="258" spans="1:9" s="8" customFormat="1" ht="22.5" hidden="1">
      <c r="A258" s="107"/>
      <c r="B258" s="107"/>
      <c r="C258" s="7" t="s">
        <v>14</v>
      </c>
      <c r="D258" s="32" t="s">
        <v>221</v>
      </c>
      <c r="E258" s="45"/>
      <c r="F258" s="62">
        <f t="shared" si="23"/>
        <v>0</v>
      </c>
      <c r="G258" s="27"/>
      <c r="H258" s="28" t="e">
        <f t="shared" si="24"/>
        <v>#DIV/0!</v>
      </c>
      <c r="I258" s="64">
        <f t="shared" si="25"/>
        <v>0</v>
      </c>
    </row>
    <row r="259" spans="1:9" ht="20.25" customHeight="1" hidden="1">
      <c r="A259" s="107"/>
      <c r="B259" s="104"/>
      <c r="C259" s="7" t="s">
        <v>16</v>
      </c>
      <c r="D259" s="32" t="s">
        <v>17</v>
      </c>
      <c r="E259" s="45"/>
      <c r="F259" s="62">
        <f t="shared" si="23"/>
        <v>0</v>
      </c>
      <c r="G259" s="29"/>
      <c r="H259" s="28" t="e">
        <f t="shared" si="24"/>
        <v>#DIV/0!</v>
      </c>
      <c r="I259" s="64">
        <f t="shared" si="25"/>
        <v>0</v>
      </c>
    </row>
    <row r="260" spans="1:9" ht="39" customHeight="1">
      <c r="A260" s="107"/>
      <c r="B260" s="15">
        <v>90019</v>
      </c>
      <c r="C260" s="4"/>
      <c r="D260" s="96" t="s">
        <v>195</v>
      </c>
      <c r="E260" s="43">
        <f>E261</f>
        <v>15200</v>
      </c>
      <c r="F260" s="62">
        <f t="shared" si="23"/>
        <v>0.06062613515707385</v>
      </c>
      <c r="G260" s="22">
        <f>G261</f>
        <v>20000</v>
      </c>
      <c r="H260" s="28">
        <f t="shared" si="24"/>
        <v>131.57894736842107</v>
      </c>
      <c r="I260" s="64">
        <f t="shared" si="25"/>
        <v>0.07164294888037386</v>
      </c>
    </row>
    <row r="261" spans="1:9" ht="15" customHeight="1">
      <c r="A261" s="107"/>
      <c r="B261" s="16"/>
      <c r="C261" s="7" t="s">
        <v>10</v>
      </c>
      <c r="D261" s="32" t="s">
        <v>11</v>
      </c>
      <c r="E261" s="45">
        <v>15200</v>
      </c>
      <c r="F261" s="62">
        <f t="shared" si="23"/>
        <v>0.06062613515707385</v>
      </c>
      <c r="G261" s="29">
        <v>20000</v>
      </c>
      <c r="H261" s="28">
        <f t="shared" si="24"/>
        <v>131.57894736842107</v>
      </c>
      <c r="I261" s="64">
        <f t="shared" si="25"/>
        <v>0.07164294888037386</v>
      </c>
    </row>
    <row r="262" spans="1:9" s="9" customFormat="1" ht="31.5" hidden="1">
      <c r="A262" s="107"/>
      <c r="B262" s="109">
        <v>90020</v>
      </c>
      <c r="C262" s="4"/>
      <c r="D262" s="96" t="s">
        <v>196</v>
      </c>
      <c r="E262" s="43">
        <f>E263</f>
        <v>0</v>
      </c>
      <c r="F262" s="62">
        <f t="shared" si="23"/>
        <v>0</v>
      </c>
      <c r="G262" s="22">
        <f>G263</f>
        <v>0</v>
      </c>
      <c r="H262" s="28" t="e">
        <f t="shared" si="24"/>
        <v>#DIV/0!</v>
      </c>
      <c r="I262" s="64">
        <f t="shared" si="25"/>
        <v>0</v>
      </c>
    </row>
    <row r="263" spans="1:9" s="11" customFormat="1" ht="22.5" hidden="1">
      <c r="A263" s="107"/>
      <c r="B263" s="103"/>
      <c r="C263" s="7" t="s">
        <v>16</v>
      </c>
      <c r="D263" s="32" t="s">
        <v>17</v>
      </c>
      <c r="E263" s="45"/>
      <c r="F263" s="62">
        <f t="shared" si="23"/>
        <v>0</v>
      </c>
      <c r="G263" s="29"/>
      <c r="H263" s="28" t="e">
        <f t="shared" si="24"/>
        <v>#DIV/0!</v>
      </c>
      <c r="I263" s="64">
        <f t="shared" si="25"/>
        <v>0</v>
      </c>
    </row>
    <row r="264" spans="1:9" s="5" customFormat="1" ht="12.75">
      <c r="A264" s="107"/>
      <c r="B264" s="101">
        <v>90095</v>
      </c>
      <c r="C264" s="4"/>
      <c r="D264" s="96" t="s">
        <v>19</v>
      </c>
      <c r="E264" s="43">
        <f>E265+E266</f>
        <v>35000</v>
      </c>
      <c r="F264" s="62">
        <f t="shared" si="23"/>
        <v>0.13959965332220953</v>
      </c>
      <c r="G264" s="22">
        <f>G265+G266</f>
        <v>40000</v>
      </c>
      <c r="H264" s="28">
        <f t="shared" si="24"/>
        <v>114.28571428571428</v>
      </c>
      <c r="I264" s="64">
        <f t="shared" si="25"/>
        <v>0.1432858977607477</v>
      </c>
    </row>
    <row r="265" spans="1:9" ht="14.25" customHeight="1">
      <c r="A265" s="107"/>
      <c r="B265" s="108"/>
      <c r="C265" s="7" t="s">
        <v>61</v>
      </c>
      <c r="D265" s="32" t="s">
        <v>62</v>
      </c>
      <c r="E265" s="45">
        <v>35000</v>
      </c>
      <c r="F265" s="62">
        <f aca="true" t="shared" si="26" ref="F265:F296">E265/$E$295*100</f>
        <v>0.13959965332220953</v>
      </c>
      <c r="G265" s="29">
        <v>40000</v>
      </c>
      <c r="H265" s="28">
        <f t="shared" si="24"/>
        <v>114.28571428571428</v>
      </c>
      <c r="I265" s="64">
        <f t="shared" si="25"/>
        <v>0.1432858977607477</v>
      </c>
    </row>
    <row r="266" spans="1:9" ht="22.5" hidden="1">
      <c r="A266" s="104"/>
      <c r="B266" s="104"/>
      <c r="C266" s="7" t="s">
        <v>16</v>
      </c>
      <c r="D266" s="32" t="s">
        <v>17</v>
      </c>
      <c r="E266" s="45"/>
      <c r="F266" s="62">
        <f t="shared" si="26"/>
        <v>0</v>
      </c>
      <c r="G266" s="29"/>
      <c r="H266" s="28"/>
      <c r="I266" s="64">
        <f t="shared" si="25"/>
        <v>0</v>
      </c>
    </row>
    <row r="267" spans="1:9" s="5" customFormat="1" ht="21">
      <c r="A267" s="101">
        <v>921</v>
      </c>
      <c r="B267" s="4"/>
      <c r="C267" s="4"/>
      <c r="D267" s="96" t="s">
        <v>160</v>
      </c>
      <c r="E267" s="43">
        <f>E268+E274</f>
        <v>65801.15</v>
      </c>
      <c r="F267" s="62">
        <f t="shared" si="26"/>
        <v>0.2624519350915059</v>
      </c>
      <c r="G267" s="22">
        <f>G268+G274</f>
        <v>0</v>
      </c>
      <c r="H267" s="28">
        <f t="shared" si="24"/>
        <v>0</v>
      </c>
      <c r="I267" s="64">
        <f t="shared" si="25"/>
        <v>0</v>
      </c>
    </row>
    <row r="268" spans="1:9" ht="13.5" customHeight="1">
      <c r="A268" s="107"/>
      <c r="B268" s="113">
        <v>92109</v>
      </c>
      <c r="C268" s="7"/>
      <c r="D268" s="32" t="s">
        <v>161</v>
      </c>
      <c r="E268" s="45">
        <f>E273+E272+E269+E270+E271</f>
        <v>61585.15</v>
      </c>
      <c r="F268" s="62">
        <f t="shared" si="26"/>
        <v>0.24563615970846492</v>
      </c>
      <c r="G268" s="27">
        <f>G273+G272+G269+G270+G271</f>
        <v>0</v>
      </c>
      <c r="H268" s="28">
        <f t="shared" si="24"/>
        <v>0</v>
      </c>
      <c r="I268" s="64">
        <f t="shared" si="25"/>
        <v>0</v>
      </c>
    </row>
    <row r="269" spans="1:9" ht="22.5" hidden="1">
      <c r="A269" s="107"/>
      <c r="B269" s="113"/>
      <c r="C269" s="7" t="s">
        <v>16</v>
      </c>
      <c r="D269" s="32" t="s">
        <v>17</v>
      </c>
      <c r="E269" s="45"/>
      <c r="F269" s="62">
        <f t="shared" si="26"/>
        <v>0</v>
      </c>
      <c r="G269" s="29"/>
      <c r="H269" s="28"/>
      <c r="I269" s="64">
        <f t="shared" si="25"/>
        <v>0</v>
      </c>
    </row>
    <row r="270" spans="1:9" ht="29.25" customHeight="1">
      <c r="A270" s="107"/>
      <c r="B270" s="113"/>
      <c r="C270" s="7" t="s">
        <v>178</v>
      </c>
      <c r="D270" s="32" t="s">
        <v>222</v>
      </c>
      <c r="E270" s="45">
        <v>40022.37</v>
      </c>
      <c r="F270" s="62">
        <f t="shared" si="26"/>
        <v>0.15963168506094855</v>
      </c>
      <c r="G270" s="29"/>
      <c r="H270" s="28">
        <f t="shared" si="24"/>
        <v>0</v>
      </c>
      <c r="I270" s="64">
        <f t="shared" si="25"/>
        <v>0</v>
      </c>
    </row>
    <row r="271" spans="1:9" ht="29.25" customHeight="1">
      <c r="A271" s="107"/>
      <c r="B271" s="113"/>
      <c r="C271" s="7" t="s">
        <v>146</v>
      </c>
      <c r="D271" s="32" t="s">
        <v>222</v>
      </c>
      <c r="E271" s="45">
        <v>7062.78</v>
      </c>
      <c r="F271" s="62">
        <f t="shared" si="26"/>
        <v>0.028170332556886713</v>
      </c>
      <c r="G271" s="29"/>
      <c r="H271" s="28">
        <f t="shared" si="24"/>
        <v>0</v>
      </c>
      <c r="I271" s="64">
        <f t="shared" si="25"/>
        <v>0</v>
      </c>
    </row>
    <row r="272" spans="1:9" ht="33.75">
      <c r="A272" s="107"/>
      <c r="B272" s="113"/>
      <c r="C272" s="7" t="s">
        <v>162</v>
      </c>
      <c r="D272" s="32" t="s">
        <v>154</v>
      </c>
      <c r="E272" s="45">
        <v>14500</v>
      </c>
      <c r="F272" s="62">
        <f t="shared" si="26"/>
        <v>0.05783414209062966</v>
      </c>
      <c r="G272" s="29"/>
      <c r="H272" s="28">
        <f t="shared" si="24"/>
        <v>0</v>
      </c>
      <c r="I272" s="64">
        <f t="shared" si="25"/>
        <v>0</v>
      </c>
    </row>
    <row r="273" spans="1:9" ht="66.75" customHeight="1" hidden="1">
      <c r="A273" s="107"/>
      <c r="B273" s="113"/>
      <c r="C273" s="7">
        <v>6298</v>
      </c>
      <c r="D273" s="32" t="s">
        <v>151</v>
      </c>
      <c r="E273" s="45"/>
      <c r="F273" s="62">
        <f t="shared" si="26"/>
        <v>0</v>
      </c>
      <c r="G273" s="29"/>
      <c r="H273" s="28"/>
      <c r="I273" s="64">
        <f t="shared" si="25"/>
        <v>0</v>
      </c>
    </row>
    <row r="274" spans="1:9" ht="12.75">
      <c r="A274" s="108"/>
      <c r="B274" s="4" t="s">
        <v>163</v>
      </c>
      <c r="C274" s="7"/>
      <c r="D274" s="41" t="s">
        <v>174</v>
      </c>
      <c r="E274" s="47">
        <f>E275</f>
        <v>4216</v>
      </c>
      <c r="F274" s="62">
        <f t="shared" si="26"/>
        <v>0.01681577538304101</v>
      </c>
      <c r="G274" s="36">
        <f>G275</f>
        <v>0</v>
      </c>
      <c r="H274" s="28">
        <f t="shared" si="24"/>
        <v>0</v>
      </c>
      <c r="I274" s="64">
        <f t="shared" si="25"/>
        <v>0</v>
      </c>
    </row>
    <row r="275" spans="1:9" ht="33.75">
      <c r="A275" s="108"/>
      <c r="B275" s="4"/>
      <c r="C275" s="7" t="s">
        <v>162</v>
      </c>
      <c r="D275" s="32" t="s">
        <v>154</v>
      </c>
      <c r="E275" s="45">
        <v>4216</v>
      </c>
      <c r="F275" s="62">
        <f t="shared" si="26"/>
        <v>0.01681577538304101</v>
      </c>
      <c r="G275" s="24"/>
      <c r="H275" s="28">
        <f t="shared" si="24"/>
        <v>0</v>
      </c>
      <c r="I275" s="64">
        <f t="shared" si="25"/>
        <v>0</v>
      </c>
    </row>
    <row r="276" spans="1:9" s="5" customFormat="1" ht="12.75">
      <c r="A276" s="101" t="s">
        <v>164</v>
      </c>
      <c r="B276" s="4"/>
      <c r="C276" s="4"/>
      <c r="D276" s="96" t="s">
        <v>165</v>
      </c>
      <c r="E276" s="43">
        <f>E287+E277+E289</f>
        <v>694831.5</v>
      </c>
      <c r="F276" s="62">
        <f t="shared" si="26"/>
        <v>2.7713781862100233</v>
      </c>
      <c r="G276" s="22">
        <f>G287+G277+G289</f>
        <v>3382545.54</v>
      </c>
      <c r="H276" s="28">
        <f t="shared" si="24"/>
        <v>486.8152264253996</v>
      </c>
      <c r="I276" s="64">
        <f t="shared" si="25"/>
        <v>12.116776860387828</v>
      </c>
    </row>
    <row r="277" spans="1:9" s="5" customFormat="1" ht="12.75">
      <c r="A277" s="107"/>
      <c r="B277" s="101" t="s">
        <v>166</v>
      </c>
      <c r="C277" s="4"/>
      <c r="D277" s="96" t="s">
        <v>173</v>
      </c>
      <c r="E277" s="47">
        <f>E281+E283+E278+E279+E280+E282+E285+E286</f>
        <v>476831.5</v>
      </c>
      <c r="F277" s="62">
        <f t="shared" si="26"/>
        <v>1.9018717740888327</v>
      </c>
      <c r="G277" s="36">
        <f>G281+G283+G278+G279+G280+G282+G285+G286</f>
        <v>3135345.54</v>
      </c>
      <c r="H277" s="28">
        <f t="shared" si="24"/>
        <v>657.5374194028709</v>
      </c>
      <c r="I277" s="64">
        <f t="shared" si="25"/>
        <v>11.231270012226407</v>
      </c>
    </row>
    <row r="278" spans="1:9" s="8" customFormat="1" ht="22.5" hidden="1">
      <c r="A278" s="107"/>
      <c r="B278" s="117"/>
      <c r="C278" s="7" t="s">
        <v>91</v>
      </c>
      <c r="D278" s="32" t="s">
        <v>92</v>
      </c>
      <c r="E278" s="45"/>
      <c r="F278" s="62">
        <f t="shared" si="26"/>
        <v>0</v>
      </c>
      <c r="G278" s="27"/>
      <c r="H278" s="28" t="e">
        <f t="shared" si="24"/>
        <v>#DIV/0!</v>
      </c>
      <c r="I278" s="64">
        <f t="shared" si="25"/>
        <v>0</v>
      </c>
    </row>
    <row r="279" spans="1:9" s="8" customFormat="1" ht="45">
      <c r="A279" s="107"/>
      <c r="B279" s="117"/>
      <c r="C279" s="7" t="s">
        <v>24</v>
      </c>
      <c r="D279" s="32" t="s">
        <v>112</v>
      </c>
      <c r="E279" s="45">
        <v>10707</v>
      </c>
      <c r="F279" s="62">
        <f t="shared" si="26"/>
        <v>0.04270552823202564</v>
      </c>
      <c r="G279" s="27">
        <v>17260</v>
      </c>
      <c r="H279" s="28">
        <f aca="true" t="shared" si="27" ref="H279:H299">(G279/E279)*100</f>
        <v>161.20295134024468</v>
      </c>
      <c r="I279" s="64">
        <f t="shared" si="25"/>
        <v>0.06182786488376264</v>
      </c>
    </row>
    <row r="280" spans="1:9" s="8" customFormat="1" ht="13.5" customHeight="1">
      <c r="A280" s="107"/>
      <c r="B280" s="117"/>
      <c r="C280" s="7" t="s">
        <v>61</v>
      </c>
      <c r="D280" s="32" t="s">
        <v>62</v>
      </c>
      <c r="E280" s="45">
        <v>70784</v>
      </c>
      <c r="F280" s="62">
        <f t="shared" si="26"/>
        <v>0.28232633887883657</v>
      </c>
      <c r="G280" s="27">
        <v>71128</v>
      </c>
      <c r="H280" s="28">
        <f t="shared" si="27"/>
        <v>100.48598553345388</v>
      </c>
      <c r="I280" s="64">
        <f t="shared" si="25"/>
        <v>0.2547909833981616</v>
      </c>
    </row>
    <row r="281" spans="1:9" s="8" customFormat="1" ht="12" customHeight="1">
      <c r="A281" s="107"/>
      <c r="B281" s="117"/>
      <c r="C281" s="7" t="s">
        <v>47</v>
      </c>
      <c r="D281" s="32" t="s">
        <v>48</v>
      </c>
      <c r="E281" s="45">
        <v>350</v>
      </c>
      <c r="F281" s="62">
        <f t="shared" si="26"/>
        <v>0.0013959965332220952</v>
      </c>
      <c r="G281" s="27">
        <v>350</v>
      </c>
      <c r="H281" s="28">
        <f t="shared" si="27"/>
        <v>100</v>
      </c>
      <c r="I281" s="64">
        <f t="shared" si="25"/>
        <v>0.0012537516054065426</v>
      </c>
    </row>
    <row r="282" spans="1:9" s="8" customFormat="1" ht="15" customHeight="1">
      <c r="A282" s="107"/>
      <c r="B282" s="117"/>
      <c r="C282" s="7" t="s">
        <v>16</v>
      </c>
      <c r="D282" s="32" t="s">
        <v>17</v>
      </c>
      <c r="E282" s="45">
        <v>1004</v>
      </c>
      <c r="F282" s="62">
        <f t="shared" si="26"/>
        <v>0.004004515769585667</v>
      </c>
      <c r="G282" s="27">
        <v>1004</v>
      </c>
      <c r="H282" s="28">
        <f t="shared" si="27"/>
        <v>100</v>
      </c>
      <c r="I282" s="64">
        <f t="shared" si="25"/>
        <v>0.0035964760337947677</v>
      </c>
    </row>
    <row r="283" spans="1:9" s="8" customFormat="1" ht="60.75" customHeight="1">
      <c r="A283" s="107"/>
      <c r="B283" s="117"/>
      <c r="C283" s="7" t="s">
        <v>182</v>
      </c>
      <c r="D283" s="32" t="s">
        <v>225</v>
      </c>
      <c r="E283" s="45">
        <v>393986.5</v>
      </c>
      <c r="F283" s="62">
        <f t="shared" si="26"/>
        <v>1.5714393946751628</v>
      </c>
      <c r="G283" s="27">
        <v>3045603.54</v>
      </c>
      <c r="H283" s="28">
        <f t="shared" si="27"/>
        <v>773.022309140034</v>
      </c>
      <c r="I283" s="64">
        <f t="shared" si="25"/>
        <v>10.909800936305283</v>
      </c>
    </row>
    <row r="284" spans="1:9" s="8" customFormat="1" ht="49.5" customHeight="1" hidden="1">
      <c r="A284" s="107"/>
      <c r="B284" s="117"/>
      <c r="C284" s="7"/>
      <c r="D284" s="58" t="s">
        <v>217</v>
      </c>
      <c r="E284" s="52"/>
      <c r="F284" s="62">
        <f t="shared" si="26"/>
        <v>0</v>
      </c>
      <c r="G284" s="39"/>
      <c r="H284" s="28" t="e">
        <f t="shared" si="27"/>
        <v>#DIV/0!</v>
      </c>
      <c r="I284" s="64">
        <f t="shared" si="25"/>
        <v>0</v>
      </c>
    </row>
    <row r="285" spans="1:9" s="8" customFormat="1" ht="69.75" customHeight="1" hidden="1">
      <c r="A285" s="107"/>
      <c r="B285" s="117"/>
      <c r="C285" s="7" t="s">
        <v>203</v>
      </c>
      <c r="D285" s="32" t="s">
        <v>224</v>
      </c>
      <c r="E285" s="45"/>
      <c r="F285" s="62">
        <f t="shared" si="26"/>
        <v>0</v>
      </c>
      <c r="G285" s="27"/>
      <c r="H285" s="28" t="e">
        <f t="shared" si="27"/>
        <v>#DIV/0!</v>
      </c>
      <c r="I285" s="64">
        <f t="shared" si="25"/>
        <v>0</v>
      </c>
    </row>
    <row r="286" spans="1:9" s="8" customFormat="1" ht="60.75" customHeight="1" hidden="1">
      <c r="A286" s="107"/>
      <c r="B286" s="103"/>
      <c r="C286" s="7" t="s">
        <v>204</v>
      </c>
      <c r="D286" s="32" t="s">
        <v>223</v>
      </c>
      <c r="E286" s="45"/>
      <c r="F286" s="62">
        <f t="shared" si="26"/>
        <v>0</v>
      </c>
      <c r="G286" s="27"/>
      <c r="H286" s="28" t="e">
        <f t="shared" si="27"/>
        <v>#DIV/0!</v>
      </c>
      <c r="I286" s="64">
        <f t="shared" si="25"/>
        <v>0</v>
      </c>
    </row>
    <row r="287" spans="1:9" s="5" customFormat="1" ht="21.75" customHeight="1" hidden="1">
      <c r="A287" s="107"/>
      <c r="B287" s="101" t="s">
        <v>167</v>
      </c>
      <c r="C287" s="4"/>
      <c r="D287" s="96" t="s">
        <v>168</v>
      </c>
      <c r="E287" s="43">
        <f>E288</f>
        <v>0</v>
      </c>
      <c r="F287" s="62">
        <f t="shared" si="26"/>
        <v>0</v>
      </c>
      <c r="G287" s="22">
        <f>G288</f>
        <v>0</v>
      </c>
      <c r="H287" s="28" t="e">
        <f t="shared" si="27"/>
        <v>#DIV/0!</v>
      </c>
      <c r="I287" s="64">
        <f t="shared" si="25"/>
        <v>0</v>
      </c>
    </row>
    <row r="288" spans="1:9" s="5" customFormat="1" ht="12.75" customHeight="1" hidden="1">
      <c r="A288" s="107"/>
      <c r="B288" s="107"/>
      <c r="C288" s="7" t="s">
        <v>16</v>
      </c>
      <c r="D288" s="32" t="s">
        <v>17</v>
      </c>
      <c r="E288" s="45"/>
      <c r="F288" s="62">
        <f t="shared" si="26"/>
        <v>0</v>
      </c>
      <c r="G288" s="27"/>
      <c r="H288" s="28" t="e">
        <f t="shared" si="27"/>
        <v>#DIV/0!</v>
      </c>
      <c r="I288" s="64">
        <f t="shared" si="25"/>
        <v>0</v>
      </c>
    </row>
    <row r="289" spans="1:9" ht="13.5" customHeight="1">
      <c r="A289" s="108"/>
      <c r="B289" s="101" t="s">
        <v>170</v>
      </c>
      <c r="C289" s="4"/>
      <c r="D289" s="96" t="s">
        <v>19</v>
      </c>
      <c r="E289" s="43">
        <f>E290+E291+E292+E293+E294</f>
        <v>218000</v>
      </c>
      <c r="F289" s="62">
        <f t="shared" si="26"/>
        <v>0.8695064121211907</v>
      </c>
      <c r="G289" s="22">
        <f>G294+G290+G293+G291+G292</f>
        <v>247200</v>
      </c>
      <c r="H289" s="28">
        <f t="shared" si="27"/>
        <v>113.39449541284404</v>
      </c>
      <c r="I289" s="64">
        <f t="shared" si="25"/>
        <v>0.8855068481614209</v>
      </c>
    </row>
    <row r="290" spans="1:9" ht="13.5" customHeight="1">
      <c r="A290" s="108"/>
      <c r="B290" s="107"/>
      <c r="C290" s="7" t="s">
        <v>61</v>
      </c>
      <c r="D290" s="32" t="s">
        <v>62</v>
      </c>
      <c r="E290" s="45">
        <v>218000</v>
      </c>
      <c r="F290" s="62">
        <f t="shared" si="26"/>
        <v>0.8695064121211907</v>
      </c>
      <c r="G290" s="27">
        <v>247200</v>
      </c>
      <c r="H290" s="28">
        <f t="shared" si="27"/>
        <v>113.39449541284404</v>
      </c>
      <c r="I290" s="64">
        <f t="shared" si="25"/>
        <v>0.8855068481614209</v>
      </c>
    </row>
    <row r="291" spans="1:9" ht="13.5" customHeight="1" hidden="1">
      <c r="A291" s="108"/>
      <c r="B291" s="107"/>
      <c r="C291" s="7" t="s">
        <v>14</v>
      </c>
      <c r="D291" s="32" t="s">
        <v>15</v>
      </c>
      <c r="E291" s="13"/>
      <c r="F291" s="62">
        <f t="shared" si="26"/>
        <v>0</v>
      </c>
      <c r="G291" s="27"/>
      <c r="H291" s="28" t="e">
        <f t="shared" si="27"/>
        <v>#DIV/0!</v>
      </c>
      <c r="I291" s="64">
        <f t="shared" si="25"/>
        <v>0</v>
      </c>
    </row>
    <row r="292" spans="1:9" ht="13.5" customHeight="1" hidden="1">
      <c r="A292" s="108"/>
      <c r="B292" s="107"/>
      <c r="C292" s="7" t="s">
        <v>16</v>
      </c>
      <c r="D292" s="32" t="s">
        <v>17</v>
      </c>
      <c r="E292" s="45"/>
      <c r="F292" s="62">
        <f t="shared" si="26"/>
        <v>0</v>
      </c>
      <c r="G292" s="27"/>
      <c r="H292" s="28" t="e">
        <f t="shared" si="27"/>
        <v>#DIV/0!</v>
      </c>
      <c r="I292" s="64">
        <f t="shared" si="25"/>
        <v>0</v>
      </c>
    </row>
    <row r="293" spans="1:9" ht="56.25">
      <c r="A293" s="108"/>
      <c r="B293" s="107"/>
      <c r="C293" s="7" t="s">
        <v>182</v>
      </c>
      <c r="D293" s="32" t="s">
        <v>216</v>
      </c>
      <c r="E293" s="45"/>
      <c r="F293" s="62">
        <f t="shared" si="26"/>
        <v>0</v>
      </c>
      <c r="G293" s="27"/>
      <c r="H293" s="28" t="e">
        <f t="shared" si="27"/>
        <v>#DIV/0!</v>
      </c>
      <c r="I293" s="64">
        <f t="shared" si="25"/>
        <v>0</v>
      </c>
    </row>
    <row r="294" spans="1:9" ht="63" customHeight="1" hidden="1">
      <c r="A294" s="104"/>
      <c r="B294" s="120"/>
      <c r="C294" s="7" t="s">
        <v>50</v>
      </c>
      <c r="D294" s="32" t="s">
        <v>169</v>
      </c>
      <c r="E294" s="45"/>
      <c r="F294" s="62">
        <f t="shared" si="26"/>
        <v>0</v>
      </c>
      <c r="G294" s="29"/>
      <c r="H294" s="28" t="e">
        <f t="shared" si="27"/>
        <v>#DIV/0!</v>
      </c>
      <c r="I294" s="64">
        <f t="shared" si="25"/>
        <v>0</v>
      </c>
    </row>
    <row r="295" spans="1:9" s="5" customFormat="1" ht="12.75">
      <c r="A295" s="122" t="s">
        <v>259</v>
      </c>
      <c r="B295" s="123"/>
      <c r="C295" s="123"/>
      <c r="D295" s="124"/>
      <c r="E295" s="47">
        <f>E4+E19+E22+E32+E50+E53+E67+E70+E73+E85+E124+E134+E182+E187+E231+E236+E240+E267+E276</f>
        <v>25071695.499999996</v>
      </c>
      <c r="F295" s="62">
        <f t="shared" si="26"/>
        <v>100</v>
      </c>
      <c r="G295" s="36">
        <f>+G267+G240+G236+G187+G182+G134+G124+G85+G73+G67+G53+G50+G32+G22+G19+G4+G231+G276+G70</f>
        <v>27916215.499999996</v>
      </c>
      <c r="H295" s="28">
        <f t="shared" si="27"/>
        <v>111.34554302480262</v>
      </c>
      <c r="I295" s="64">
        <f t="shared" si="25"/>
        <v>100</v>
      </c>
    </row>
    <row r="296" spans="1:9" s="5" customFormat="1" ht="12.75">
      <c r="A296" s="78"/>
      <c r="B296" s="79"/>
      <c r="C296" s="79"/>
      <c r="D296" s="79"/>
      <c r="E296" s="47"/>
      <c r="F296" s="62">
        <f t="shared" si="26"/>
        <v>0</v>
      </c>
      <c r="G296" s="36"/>
      <c r="H296" s="28" t="e">
        <f t="shared" si="27"/>
        <v>#DIV/0!</v>
      </c>
      <c r="I296" s="64">
        <f t="shared" si="25"/>
        <v>0</v>
      </c>
    </row>
    <row r="297" spans="1:9" s="5" customFormat="1" ht="12.75">
      <c r="A297" s="75"/>
      <c r="B297" s="76"/>
      <c r="C297" s="76"/>
      <c r="D297" s="79" t="s">
        <v>260</v>
      </c>
      <c r="E297" s="36">
        <f>E6+E8+E11+E14+E16+E43+E48+E64+E83+E247+E283+E293</f>
        <v>2352714.81</v>
      </c>
      <c r="F297" s="36">
        <f>F6+F8+F11+F14+F16+F43+F48+F64+F83+F247+F283+F293</f>
        <v>9.383947766915087</v>
      </c>
      <c r="G297" s="36">
        <f>G6+G8+G11+G14+G16+G43+G48+G64+G83+G247+G283+G293</f>
        <v>5525035.54</v>
      </c>
      <c r="H297" s="28">
        <f t="shared" si="27"/>
        <v>234.8366030815269</v>
      </c>
      <c r="I297" s="64">
        <f t="shared" si="25"/>
        <v>19.79149193772344</v>
      </c>
    </row>
    <row r="298" spans="1:9" s="5" customFormat="1" ht="12.75">
      <c r="A298" s="75"/>
      <c r="B298" s="76"/>
      <c r="C298" s="76"/>
      <c r="D298" s="79" t="s">
        <v>262</v>
      </c>
      <c r="E298" s="36">
        <f>E6+E8+E43+E16</f>
        <v>385220</v>
      </c>
      <c r="F298" s="36">
        <f>F6+F8+F43+F16</f>
        <v>1.5364736700794728</v>
      </c>
      <c r="G298" s="36">
        <f>G6+G8+G43+G16</f>
        <v>389250</v>
      </c>
      <c r="H298" s="28">
        <f t="shared" si="27"/>
        <v>101.04615544364259</v>
      </c>
      <c r="I298" s="64">
        <f t="shared" si="25"/>
        <v>1.3943508925842762</v>
      </c>
    </row>
    <row r="299" spans="1:9" s="5" customFormat="1" ht="12.75">
      <c r="A299" s="75"/>
      <c r="B299" s="76"/>
      <c r="C299" s="76"/>
      <c r="D299" s="79" t="s">
        <v>261</v>
      </c>
      <c r="E299" s="36">
        <f>E295-E297</f>
        <v>22718980.689999998</v>
      </c>
      <c r="F299" s="36">
        <f>E299/E295*100</f>
        <v>90.61605223308491</v>
      </c>
      <c r="G299" s="36">
        <f>G295-G297</f>
        <v>22391179.959999997</v>
      </c>
      <c r="H299" s="28">
        <f t="shared" si="27"/>
        <v>98.55715036483004</v>
      </c>
      <c r="I299" s="64">
        <f t="shared" si="25"/>
        <v>80.20850806227656</v>
      </c>
    </row>
    <row r="300" spans="1:9" s="5" customFormat="1" ht="12.75">
      <c r="A300" s="75"/>
      <c r="B300" s="76"/>
      <c r="C300" s="76"/>
      <c r="D300" s="79"/>
      <c r="E300" s="36"/>
      <c r="F300" s="62"/>
      <c r="G300" s="36"/>
      <c r="H300" s="28"/>
      <c r="I300" s="64"/>
    </row>
    <row r="301" spans="1:9" s="5" customFormat="1" ht="12.75">
      <c r="A301" s="75"/>
      <c r="B301" s="76"/>
      <c r="C301" s="76"/>
      <c r="D301" s="79"/>
      <c r="E301" s="36"/>
      <c r="F301" s="62"/>
      <c r="G301" s="36"/>
      <c r="H301" s="28"/>
      <c r="I301" s="64"/>
    </row>
    <row r="302" spans="1:9" s="5" customFormat="1" ht="12.75">
      <c r="A302" s="75"/>
      <c r="B302" s="76"/>
      <c r="C302" s="76"/>
      <c r="D302" s="79"/>
      <c r="E302" s="36"/>
      <c r="F302" s="62"/>
      <c r="G302" s="36"/>
      <c r="H302" s="28"/>
      <c r="I302" s="64"/>
    </row>
    <row r="303" spans="1:9" s="5" customFormat="1" ht="12.75">
      <c r="A303" s="75"/>
      <c r="B303" s="76"/>
      <c r="C303" s="76"/>
      <c r="D303" s="79"/>
      <c r="E303" s="36"/>
      <c r="F303" s="62"/>
      <c r="G303" s="36"/>
      <c r="H303" s="28"/>
      <c r="I303" s="64"/>
    </row>
    <row r="304" spans="1:9" s="5" customFormat="1" ht="12.75">
      <c r="A304" s="75"/>
      <c r="B304" s="76"/>
      <c r="C304" s="76"/>
      <c r="D304" s="79"/>
      <c r="E304" s="36"/>
      <c r="F304" s="80"/>
      <c r="G304" s="81"/>
      <c r="H304" s="82"/>
      <c r="I304" s="83"/>
    </row>
    <row r="305" spans="1:9" s="5" customFormat="1" ht="12.75">
      <c r="A305" s="75"/>
      <c r="B305" s="76"/>
      <c r="C305" s="76"/>
      <c r="D305" s="79"/>
      <c r="E305" s="77"/>
      <c r="F305" s="88"/>
      <c r="G305" s="77"/>
      <c r="H305" s="89"/>
      <c r="I305" s="90"/>
    </row>
    <row r="306" spans="1:9" s="5" customFormat="1" ht="12.75">
      <c r="A306" s="75"/>
      <c r="B306" s="76"/>
      <c r="C306" s="76"/>
      <c r="D306" s="79"/>
      <c r="E306" s="77"/>
      <c r="F306" s="88"/>
      <c r="G306" s="77"/>
      <c r="H306" s="89"/>
      <c r="I306" s="90"/>
    </row>
    <row r="307" spans="1:9" s="5" customFormat="1" ht="12.75">
      <c r="A307" s="75"/>
      <c r="B307" s="76"/>
      <c r="C307" s="76"/>
      <c r="D307" s="79"/>
      <c r="E307" s="77"/>
      <c r="F307" s="88"/>
      <c r="G307" s="77"/>
      <c r="H307" s="89"/>
      <c r="I307" s="90"/>
    </row>
    <row r="308" spans="1:9" s="5" customFormat="1" ht="12.75">
      <c r="A308" s="75"/>
      <c r="B308" s="76"/>
      <c r="C308" s="76"/>
      <c r="D308" s="79"/>
      <c r="E308" s="77"/>
      <c r="F308" s="88"/>
      <c r="G308" s="77"/>
      <c r="H308" s="89"/>
      <c r="I308" s="90"/>
    </row>
    <row r="309" spans="1:9" s="5" customFormat="1" ht="12.75">
      <c r="A309" s="75"/>
      <c r="B309" s="76"/>
      <c r="C309" s="76"/>
      <c r="D309" s="79"/>
      <c r="E309" s="77"/>
      <c r="F309" s="88"/>
      <c r="G309" s="77"/>
      <c r="H309" s="89"/>
      <c r="I309" s="90"/>
    </row>
    <row r="310" spans="1:9" s="5" customFormat="1" ht="12.75">
      <c r="A310" s="75"/>
      <c r="B310" s="76"/>
      <c r="C310" s="76"/>
      <c r="D310" s="79"/>
      <c r="E310" s="77"/>
      <c r="F310" s="88"/>
      <c r="G310" s="77"/>
      <c r="H310" s="89"/>
      <c r="I310" s="90"/>
    </row>
    <row r="311" spans="1:9" s="5" customFormat="1" ht="12.75">
      <c r="A311" s="75"/>
      <c r="B311" s="76"/>
      <c r="C311" s="76"/>
      <c r="D311" s="79"/>
      <c r="E311" s="77"/>
      <c r="F311" s="88"/>
      <c r="G311" s="77"/>
      <c r="H311" s="89"/>
      <c r="I311" s="90"/>
    </row>
    <row r="312" spans="1:9" s="5" customFormat="1" ht="12.75">
      <c r="A312" s="75"/>
      <c r="B312" s="76"/>
      <c r="C312" s="76"/>
      <c r="D312" s="79"/>
      <c r="E312" s="77"/>
      <c r="F312" s="88"/>
      <c r="G312" s="77"/>
      <c r="H312" s="89"/>
      <c r="I312" s="90"/>
    </row>
    <row r="313" spans="1:9" s="5" customFormat="1" ht="12.75">
      <c r="A313" s="75"/>
      <c r="B313" s="76"/>
      <c r="C313" s="76"/>
      <c r="D313" s="79"/>
      <c r="E313" s="77"/>
      <c r="F313" s="88"/>
      <c r="G313" s="77"/>
      <c r="H313" s="89"/>
      <c r="I313" s="90"/>
    </row>
    <row r="314" spans="1:9" s="5" customFormat="1" ht="12.75">
      <c r="A314" s="75"/>
      <c r="B314" s="76"/>
      <c r="C314" s="76"/>
      <c r="D314" s="79"/>
      <c r="E314" s="77"/>
      <c r="F314" s="88"/>
      <c r="G314" s="77"/>
      <c r="H314" s="89"/>
      <c r="I314" s="90"/>
    </row>
    <row r="315" spans="1:9" s="5" customFormat="1" ht="12.75">
      <c r="A315" s="75"/>
      <c r="B315" s="76"/>
      <c r="C315" s="76"/>
      <c r="D315" s="79"/>
      <c r="E315" s="77"/>
      <c r="F315" s="88"/>
      <c r="G315" s="77"/>
      <c r="H315" s="89"/>
      <c r="I315" s="90"/>
    </row>
    <row r="316" spans="1:9" s="5" customFormat="1" ht="12.75">
      <c r="A316" s="75"/>
      <c r="B316" s="76"/>
      <c r="C316" s="76"/>
      <c r="D316" s="79"/>
      <c r="E316" s="77"/>
      <c r="F316" s="88"/>
      <c r="G316" s="77"/>
      <c r="H316" s="89"/>
      <c r="I316" s="90"/>
    </row>
    <row r="317" spans="1:9" s="5" customFormat="1" ht="12.75">
      <c r="A317" s="75"/>
      <c r="B317" s="76"/>
      <c r="C317" s="76"/>
      <c r="D317" s="79"/>
      <c r="E317" s="77"/>
      <c r="F317" s="88"/>
      <c r="G317" s="77"/>
      <c r="H317" s="89"/>
      <c r="I317" s="90"/>
    </row>
    <row r="318" spans="1:9" s="5" customFormat="1" ht="12.75">
      <c r="A318" s="75"/>
      <c r="B318" s="76"/>
      <c r="C318" s="76"/>
      <c r="D318" s="79"/>
      <c r="E318" s="77"/>
      <c r="F318" s="88"/>
      <c r="G318" s="77"/>
      <c r="H318" s="89"/>
      <c r="I318" s="90"/>
    </row>
    <row r="319" spans="1:9" s="5" customFormat="1" ht="12.75">
      <c r="A319" s="75"/>
      <c r="B319" s="76"/>
      <c r="C319" s="76"/>
      <c r="D319" s="79"/>
      <c r="E319" s="77"/>
      <c r="F319" s="88"/>
      <c r="G319" s="77"/>
      <c r="H319" s="89"/>
      <c r="I319" s="90"/>
    </row>
    <row r="320" spans="1:9" s="5" customFormat="1" ht="12.75">
      <c r="A320" s="75"/>
      <c r="B320" s="76"/>
      <c r="C320" s="76"/>
      <c r="D320" s="79"/>
      <c r="E320" s="77"/>
      <c r="F320" s="88"/>
      <c r="G320" s="77"/>
      <c r="H320" s="89"/>
      <c r="I320" s="90"/>
    </row>
    <row r="321" spans="1:9" s="5" customFormat="1" ht="12.75">
      <c r="A321" s="75"/>
      <c r="B321" s="76"/>
      <c r="C321" s="76"/>
      <c r="D321" s="79"/>
      <c r="E321" s="77"/>
      <c r="F321" s="88"/>
      <c r="G321" s="77"/>
      <c r="H321" s="89"/>
      <c r="I321" s="90"/>
    </row>
    <row r="322" spans="1:9" s="5" customFormat="1" ht="12.75">
      <c r="A322" s="75"/>
      <c r="B322" s="76"/>
      <c r="C322" s="76"/>
      <c r="D322" s="79"/>
      <c r="E322" s="77"/>
      <c r="F322" s="88"/>
      <c r="G322" s="77"/>
      <c r="H322" s="89"/>
      <c r="I322" s="90"/>
    </row>
    <row r="323" spans="1:9" s="5" customFormat="1" ht="12.75">
      <c r="A323" s="75"/>
      <c r="B323" s="76"/>
      <c r="C323" s="76"/>
      <c r="D323" s="79"/>
      <c r="E323" s="77"/>
      <c r="F323" s="88"/>
      <c r="G323" s="77"/>
      <c r="H323" s="89"/>
      <c r="I323" s="90"/>
    </row>
    <row r="324" spans="1:9" s="5" customFormat="1" ht="12.75">
      <c r="A324" s="75"/>
      <c r="B324" s="76"/>
      <c r="C324" s="76"/>
      <c r="D324" s="79"/>
      <c r="E324" s="77"/>
      <c r="F324" s="88"/>
      <c r="G324" s="77"/>
      <c r="H324" s="89"/>
      <c r="I324" s="90"/>
    </row>
    <row r="325" spans="1:9" s="5" customFormat="1" ht="12.75">
      <c r="A325" s="75"/>
      <c r="B325" s="76"/>
      <c r="C325" s="76"/>
      <c r="D325" s="79"/>
      <c r="E325" s="77"/>
      <c r="F325" s="88"/>
      <c r="G325" s="77"/>
      <c r="H325" s="89"/>
      <c r="I325" s="90"/>
    </row>
    <row r="326" spans="1:9" s="5" customFormat="1" ht="12.75">
      <c r="A326" s="75"/>
      <c r="B326" s="76"/>
      <c r="C326" s="76"/>
      <c r="D326" s="79"/>
      <c r="E326" s="77"/>
      <c r="F326" s="88"/>
      <c r="G326" s="77"/>
      <c r="H326" s="89"/>
      <c r="I326" s="90"/>
    </row>
    <row r="327" spans="1:9" s="5" customFormat="1" ht="12.75">
      <c r="A327" s="75"/>
      <c r="B327" s="76"/>
      <c r="C327" s="76"/>
      <c r="D327" s="79"/>
      <c r="E327" s="77"/>
      <c r="F327" s="88"/>
      <c r="G327" s="77"/>
      <c r="H327" s="89"/>
      <c r="I327" s="90"/>
    </row>
    <row r="328" spans="1:9" s="5" customFormat="1" ht="12.75">
      <c r="A328" s="75"/>
      <c r="B328" s="76"/>
      <c r="C328" s="76"/>
      <c r="D328" s="79"/>
      <c r="E328" s="77"/>
      <c r="F328" s="88"/>
      <c r="G328" s="77"/>
      <c r="H328" s="89"/>
      <c r="I328" s="90"/>
    </row>
    <row r="329" spans="1:9" s="5" customFormat="1" ht="12.75">
      <c r="A329" s="75"/>
      <c r="B329" s="76"/>
      <c r="C329" s="76"/>
      <c r="D329" s="79"/>
      <c r="E329" s="77"/>
      <c r="F329" s="88"/>
      <c r="G329" s="77"/>
      <c r="H329" s="89"/>
      <c r="I329" s="90"/>
    </row>
    <row r="330" spans="1:9" s="5" customFormat="1" ht="12.75">
      <c r="A330" s="75"/>
      <c r="B330" s="76"/>
      <c r="C330" s="76"/>
      <c r="D330" s="79"/>
      <c r="E330" s="77"/>
      <c r="F330" s="88"/>
      <c r="G330" s="77"/>
      <c r="H330" s="89"/>
      <c r="I330" s="90"/>
    </row>
    <row r="331" spans="1:9" s="5" customFormat="1" ht="12.75">
      <c r="A331" s="75"/>
      <c r="B331" s="76"/>
      <c r="C331" s="76"/>
      <c r="D331" s="79"/>
      <c r="E331" s="77"/>
      <c r="F331" s="88"/>
      <c r="G331" s="77"/>
      <c r="H331" s="89"/>
      <c r="I331" s="90"/>
    </row>
    <row r="332" spans="1:9" s="5" customFormat="1" ht="12.75">
      <c r="A332" s="75"/>
      <c r="B332" s="76"/>
      <c r="C332" s="76"/>
      <c r="D332" s="79"/>
      <c r="E332" s="77"/>
      <c r="F332" s="88"/>
      <c r="G332" s="77"/>
      <c r="H332" s="89"/>
      <c r="I332" s="90"/>
    </row>
    <row r="333" spans="1:9" s="5" customFormat="1" ht="12.75">
      <c r="A333" s="75"/>
      <c r="B333" s="76"/>
      <c r="C333" s="76"/>
      <c r="D333" s="79"/>
      <c r="E333" s="77"/>
      <c r="F333" s="88"/>
      <c r="G333" s="77"/>
      <c r="H333" s="89"/>
      <c r="I333" s="90"/>
    </row>
    <row r="334" spans="1:9" s="5" customFormat="1" ht="12.75">
      <c r="A334" s="75"/>
      <c r="B334" s="76"/>
      <c r="C334" s="76"/>
      <c r="D334" s="79"/>
      <c r="E334" s="77"/>
      <c r="F334" s="88"/>
      <c r="G334" s="77"/>
      <c r="H334" s="89"/>
      <c r="I334" s="90"/>
    </row>
    <row r="335" spans="1:9" s="5" customFormat="1" ht="12.75">
      <c r="A335" s="75"/>
      <c r="B335" s="76"/>
      <c r="C335" s="76"/>
      <c r="D335" s="79"/>
      <c r="E335" s="77"/>
      <c r="F335" s="91"/>
      <c r="G335" s="92"/>
      <c r="H335" s="93"/>
      <c r="I335" s="94"/>
    </row>
    <row r="336" spans="1:9" s="5" customFormat="1" ht="12.75">
      <c r="A336" s="75"/>
      <c r="B336" s="76"/>
      <c r="C336" s="76"/>
      <c r="D336" s="79"/>
      <c r="E336" s="77"/>
      <c r="F336" s="88"/>
      <c r="G336" s="77"/>
      <c r="H336" s="89"/>
      <c r="I336" s="90"/>
    </row>
    <row r="337" spans="1:9" s="5" customFormat="1" ht="12.75">
      <c r="A337" s="75"/>
      <c r="B337" s="76"/>
      <c r="C337" s="76"/>
      <c r="D337" s="79"/>
      <c r="E337" s="77"/>
      <c r="F337" s="88"/>
      <c r="G337" s="77"/>
      <c r="H337" s="89"/>
      <c r="I337" s="90"/>
    </row>
    <row r="338" spans="1:9" s="5" customFormat="1" ht="12.75">
      <c r="A338" s="75"/>
      <c r="B338" s="76"/>
      <c r="C338" s="76"/>
      <c r="D338" s="79"/>
      <c r="E338" s="77"/>
      <c r="F338" s="88"/>
      <c r="G338" s="77"/>
      <c r="H338" s="89"/>
      <c r="I338" s="90"/>
    </row>
    <row r="339" spans="1:9" s="5" customFormat="1" ht="12.75">
      <c r="A339" s="75"/>
      <c r="B339" s="76"/>
      <c r="C339" s="76"/>
      <c r="D339" s="79"/>
      <c r="E339" s="77"/>
      <c r="F339" s="88"/>
      <c r="G339" s="77"/>
      <c r="H339" s="89"/>
      <c r="I339" s="90"/>
    </row>
    <row r="340" spans="1:9" s="5" customFormat="1" ht="12.75">
      <c r="A340" s="75"/>
      <c r="B340" s="76"/>
      <c r="C340" s="76"/>
      <c r="D340" s="79"/>
      <c r="E340" s="77"/>
      <c r="F340" s="88"/>
      <c r="G340" s="77"/>
      <c r="H340" s="89"/>
      <c r="I340" s="90"/>
    </row>
    <row r="341" spans="1:9" s="5" customFormat="1" ht="12.75">
      <c r="A341" s="75"/>
      <c r="B341" s="76"/>
      <c r="C341" s="76"/>
      <c r="D341" s="79"/>
      <c r="E341" s="77"/>
      <c r="F341" s="88"/>
      <c r="G341" s="77"/>
      <c r="H341" s="89"/>
      <c r="I341" s="90"/>
    </row>
    <row r="342" spans="1:9" s="5" customFormat="1" ht="12.75">
      <c r="A342" s="75"/>
      <c r="B342" s="76"/>
      <c r="C342" s="76"/>
      <c r="D342" s="79"/>
      <c r="E342" s="77"/>
      <c r="F342" s="88"/>
      <c r="G342" s="77"/>
      <c r="H342" s="89"/>
      <c r="I342" s="90"/>
    </row>
    <row r="343" spans="1:9" s="5" customFormat="1" ht="12.75">
      <c r="A343" s="75"/>
      <c r="B343" s="76"/>
      <c r="C343" s="76"/>
      <c r="D343" s="79"/>
      <c r="E343" s="77"/>
      <c r="F343" s="88"/>
      <c r="G343" s="77"/>
      <c r="H343" s="89"/>
      <c r="I343" s="90"/>
    </row>
    <row r="344" spans="1:9" s="5" customFormat="1" ht="12.75">
      <c r="A344" s="75"/>
      <c r="B344" s="76"/>
      <c r="C344" s="76"/>
      <c r="D344" s="79"/>
      <c r="E344" s="77"/>
      <c r="F344" s="88"/>
      <c r="G344" s="77"/>
      <c r="H344" s="89"/>
      <c r="I344" s="90"/>
    </row>
    <row r="345" spans="1:9" s="5" customFormat="1" ht="12.75">
      <c r="A345" s="75"/>
      <c r="B345" s="76"/>
      <c r="C345" s="76"/>
      <c r="D345" s="79"/>
      <c r="E345" s="77"/>
      <c r="F345" s="88"/>
      <c r="G345" s="77"/>
      <c r="H345" s="89"/>
      <c r="I345" s="90"/>
    </row>
    <row r="346" spans="1:9" s="5" customFormat="1" ht="12.75">
      <c r="A346" s="75"/>
      <c r="B346" s="76"/>
      <c r="C346" s="76"/>
      <c r="D346" s="79"/>
      <c r="E346" s="77"/>
      <c r="F346" s="88"/>
      <c r="G346" s="77"/>
      <c r="H346" s="89"/>
      <c r="I346" s="90"/>
    </row>
    <row r="347" spans="1:9" s="5" customFormat="1" ht="12.75">
      <c r="A347" s="75"/>
      <c r="B347" s="76"/>
      <c r="C347" s="76"/>
      <c r="D347" s="79"/>
      <c r="E347" s="77"/>
      <c r="F347" s="88"/>
      <c r="G347" s="77"/>
      <c r="H347" s="89"/>
      <c r="I347" s="90"/>
    </row>
    <row r="348" spans="1:9" s="5" customFormat="1" ht="12.75">
      <c r="A348" s="75"/>
      <c r="B348" s="76"/>
      <c r="C348" s="76"/>
      <c r="D348" s="79"/>
      <c r="E348" s="77"/>
      <c r="F348" s="88"/>
      <c r="G348" s="77"/>
      <c r="H348" s="89"/>
      <c r="I348" s="90"/>
    </row>
    <row r="349" spans="1:9" s="5" customFormat="1" ht="12.75">
      <c r="A349" s="75"/>
      <c r="B349" s="76"/>
      <c r="C349" s="76"/>
      <c r="D349" s="79"/>
      <c r="E349" s="77"/>
      <c r="F349" s="88"/>
      <c r="G349" s="77"/>
      <c r="H349" s="89"/>
      <c r="I349" s="90"/>
    </row>
    <row r="350" spans="1:9" s="5" customFormat="1" ht="12.75">
      <c r="A350" s="75"/>
      <c r="B350" s="76"/>
      <c r="C350" s="76"/>
      <c r="D350" s="79"/>
      <c r="E350" s="77"/>
      <c r="F350" s="88"/>
      <c r="G350" s="77"/>
      <c r="H350" s="89"/>
      <c r="I350" s="90"/>
    </row>
    <row r="351" spans="1:9" s="5" customFormat="1" ht="12.75">
      <c r="A351" s="75"/>
      <c r="B351" s="76"/>
      <c r="C351" s="76"/>
      <c r="D351" s="79"/>
      <c r="E351" s="77"/>
      <c r="F351" s="88"/>
      <c r="G351" s="77"/>
      <c r="H351" s="89"/>
      <c r="I351" s="90"/>
    </row>
    <row r="352" spans="1:9" s="5" customFormat="1" ht="12.75">
      <c r="A352" s="75"/>
      <c r="B352" s="76"/>
      <c r="C352" s="76"/>
      <c r="D352" s="79"/>
      <c r="E352" s="77"/>
      <c r="F352" s="88"/>
      <c r="G352" s="77"/>
      <c r="H352" s="89"/>
      <c r="I352" s="90"/>
    </row>
    <row r="353" spans="1:9" s="5" customFormat="1" ht="15.75">
      <c r="A353" s="75"/>
      <c r="B353" s="76"/>
      <c r="C353" s="76"/>
      <c r="D353" s="98"/>
      <c r="E353" s="77"/>
      <c r="F353" s="84"/>
      <c r="G353" s="85"/>
      <c r="H353" s="86"/>
      <c r="I353" s="87"/>
    </row>
    <row r="354" spans="1:9" ht="8.25" customHeight="1">
      <c r="A354" s="18"/>
      <c r="B354" s="18"/>
      <c r="C354" s="18"/>
      <c r="D354" s="99"/>
      <c r="E354" s="13"/>
      <c r="F354" s="62"/>
      <c r="G354" s="10"/>
      <c r="H354" s="28"/>
      <c r="I354" s="64"/>
    </row>
  </sheetData>
  <sheetProtection/>
  <mergeCells count="79">
    <mergeCell ref="A236:A239"/>
    <mergeCell ref="B237:B239"/>
    <mergeCell ref="B170:B176"/>
    <mergeCell ref="B146:B152"/>
    <mergeCell ref="B179:B181"/>
    <mergeCell ref="A231:A235"/>
    <mergeCell ref="A187:A230"/>
    <mergeCell ref="B196:B202"/>
    <mergeCell ref="B183:B184"/>
    <mergeCell ref="B166:B169"/>
    <mergeCell ref="B86:B88"/>
    <mergeCell ref="D1:D2"/>
    <mergeCell ref="B232:B235"/>
    <mergeCell ref="B56:B63"/>
    <mergeCell ref="B68:B69"/>
    <mergeCell ref="B54:B55"/>
    <mergeCell ref="B207:B211"/>
    <mergeCell ref="B125:B126"/>
    <mergeCell ref="B127:B128"/>
    <mergeCell ref="B129:B130"/>
    <mergeCell ref="B121:B123"/>
    <mergeCell ref="B89:B98"/>
    <mergeCell ref="B99:B113"/>
    <mergeCell ref="B114:B120"/>
    <mergeCell ref="B132:B133"/>
    <mergeCell ref="C1:C2"/>
    <mergeCell ref="B25:B31"/>
    <mergeCell ref="B15:B18"/>
    <mergeCell ref="G1:H1"/>
    <mergeCell ref="E1:E2"/>
    <mergeCell ref="F1:F2"/>
    <mergeCell ref="A1:A2"/>
    <mergeCell ref="B1:B2"/>
    <mergeCell ref="B37:B49"/>
    <mergeCell ref="B5:B14"/>
    <mergeCell ref="A4:A18"/>
    <mergeCell ref="A19:A21"/>
    <mergeCell ref="B20:B21"/>
    <mergeCell ref="B33:B36"/>
    <mergeCell ref="A50:A52"/>
    <mergeCell ref="A22:A31"/>
    <mergeCell ref="A32:A49"/>
    <mergeCell ref="B51:B52"/>
    <mergeCell ref="B23:B24"/>
    <mergeCell ref="B76:B80"/>
    <mergeCell ref="B65:B66"/>
    <mergeCell ref="A182:A186"/>
    <mergeCell ref="A134:A181"/>
    <mergeCell ref="A67:A69"/>
    <mergeCell ref="A85:A123"/>
    <mergeCell ref="A70:A72"/>
    <mergeCell ref="A73:A83"/>
    <mergeCell ref="A124:A133"/>
    <mergeCell ref="B156:B163"/>
    <mergeCell ref="B135:B143"/>
    <mergeCell ref="B262:B263"/>
    <mergeCell ref="B203:B206"/>
    <mergeCell ref="B214:B220"/>
    <mergeCell ref="B224:B225"/>
    <mergeCell ref="B226:B230"/>
    <mergeCell ref="B221:B223"/>
    <mergeCell ref="B188:B192"/>
    <mergeCell ref="B185:B186"/>
    <mergeCell ref="A267:A275"/>
    <mergeCell ref="B264:B266"/>
    <mergeCell ref="B241:B247"/>
    <mergeCell ref="B289:B294"/>
    <mergeCell ref="B277:B286"/>
    <mergeCell ref="B254:B256"/>
    <mergeCell ref="I1:I2"/>
    <mergeCell ref="A53:A66"/>
    <mergeCell ref="A295:D295"/>
    <mergeCell ref="B268:B273"/>
    <mergeCell ref="B249:B250"/>
    <mergeCell ref="B251:B253"/>
    <mergeCell ref="B257:B259"/>
    <mergeCell ref="B287:B288"/>
    <mergeCell ref="A240:A266"/>
    <mergeCell ref="A276:A294"/>
  </mergeCells>
  <printOptions/>
  <pageMargins left="0.5905511811023623" right="0.7874015748031497" top="0.68" bottom="0.2362204724409449" header="0.1968503937007874" footer="0.15748031496062992"/>
  <pageSetup horizontalDpi="300" verticalDpi="300" orientation="portrait" paperSize="9" r:id="rId1"/>
  <headerFooter alignWithMargins="0">
    <oddHeader>&amp;CStrona &amp;P Zał. Nr 1 do  Uchwały Rady Miejskiej w Jezioranach  Nr .........  z  dnia   .........  w sprawie  budżetu gminy na rok 2014- PROJEKT  DOCHODÓW 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2013-12-04T18:49:35Z</cp:lastPrinted>
  <dcterms:created xsi:type="dcterms:W3CDTF">2009-11-12T11:13:42Z</dcterms:created>
  <dcterms:modified xsi:type="dcterms:W3CDTF">2013-12-16T17:16:44Z</dcterms:modified>
  <cp:category/>
  <cp:version/>
  <cp:contentType/>
  <cp:contentStatus/>
</cp:coreProperties>
</file>