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752" activeTab="0"/>
  </bookViews>
  <sheets>
    <sheet name="WYDATKI RIO" sheetId="1" r:id="rId1"/>
  </sheets>
  <definedNames/>
  <calcPr fullCalcOnLoad="1"/>
</workbook>
</file>

<file path=xl/sharedStrings.xml><?xml version="1.0" encoding="utf-8"?>
<sst xmlns="http://schemas.openxmlformats.org/spreadsheetml/2006/main" count="1037" uniqueCount="426">
  <si>
    <t>Dział</t>
  </si>
  <si>
    <t>Rozdział</t>
  </si>
  <si>
    <t>§</t>
  </si>
  <si>
    <t>Nazwa</t>
  </si>
  <si>
    <t>010</t>
  </si>
  <si>
    <t>01010</t>
  </si>
  <si>
    <t>01030</t>
  </si>
  <si>
    <t>Izby rolnicze</t>
  </si>
  <si>
    <t>01095</t>
  </si>
  <si>
    <t>Pozostała działalność</t>
  </si>
  <si>
    <t>TRANSPORT I ŁĄCZNOŚĆ</t>
  </si>
  <si>
    <t>Drogi publiczne gminne</t>
  </si>
  <si>
    <t>GOSPODARKA MIESZKANIOWA</t>
  </si>
  <si>
    <t>DZIAŁALNOŚĆ USŁUGOWA</t>
  </si>
  <si>
    <t>Plany zagospodarowania przestrzennego</t>
  </si>
  <si>
    <t>71035</t>
  </si>
  <si>
    <t>ADMINISTRACJA PUBLICZNA</t>
  </si>
  <si>
    <t>OBRONA NARODOWA</t>
  </si>
  <si>
    <t>Pozostałe wydatki obronne</t>
  </si>
  <si>
    <t>Ochotnicze Straże Pożarne</t>
  </si>
  <si>
    <t>RÓŻNE ROZLICZENIA</t>
  </si>
  <si>
    <t>OŚWIATA I WYCHOWANIE</t>
  </si>
  <si>
    <t>Przedszkola</t>
  </si>
  <si>
    <t>Gimnazjum</t>
  </si>
  <si>
    <t>Szkoły zawodowe</t>
  </si>
  <si>
    <t>OCHRONA ZDROWIA</t>
  </si>
  <si>
    <t>Przeciwdziałanie alkoholizmowi</t>
  </si>
  <si>
    <t>POMOC SPOŁECZNA</t>
  </si>
  <si>
    <t>Ośrodki pomocy społecznej</t>
  </si>
  <si>
    <t>Centra Integracji Społecznej</t>
  </si>
  <si>
    <t>EDUKACYJNA OPIEKA WYCHOWAWCZA</t>
  </si>
  <si>
    <t>Pomoc materialna dla uczniów</t>
  </si>
  <si>
    <t>Gospodarka ściekowa i ochrona wód</t>
  </si>
  <si>
    <t>KULTURA I OCHRONA DZIEDZICTWA NARODOWEGO</t>
  </si>
  <si>
    <t>Ochrona i konserwacja zabytków</t>
  </si>
  <si>
    <t>ROLNICTWO I ŁOWIECTWO</t>
  </si>
  <si>
    <t>Infrastruktura wodociągowa  i sanitacyjna wsi</t>
  </si>
  <si>
    <t>6050</t>
  </si>
  <si>
    <t>6059</t>
  </si>
  <si>
    <t>Wydatki inwestycyjne jednostek budżetowych</t>
  </si>
  <si>
    <t>6060</t>
  </si>
  <si>
    <t xml:space="preserve">Zakupy inwestycyjne jednostek budżetowych </t>
  </si>
  <si>
    <t>600</t>
  </si>
  <si>
    <t>60016</t>
  </si>
  <si>
    <t xml:space="preserve">Wydatki inwestycyjne jednostek i zakładów budżetowych </t>
  </si>
  <si>
    <t>700</t>
  </si>
  <si>
    <t>70005</t>
  </si>
  <si>
    <t>Gospod. gruntami i nieruchomościami</t>
  </si>
  <si>
    <t>Wydatki inwest. jednostek budżetowych</t>
  </si>
  <si>
    <t>Wydatki na zakupy inwest. jednostek budżetowych</t>
  </si>
  <si>
    <t>750</t>
  </si>
  <si>
    <t>75011</t>
  </si>
  <si>
    <t>Urzędy Wojewódzkie:</t>
  </si>
  <si>
    <t>75023</t>
  </si>
  <si>
    <t>Urzędy gminy</t>
  </si>
  <si>
    <t>BEZPIECZEŃSTWO PUBLICZNE I OCHRONA PRZECIWPOŻAROWA</t>
  </si>
  <si>
    <t>75412</t>
  </si>
  <si>
    <t>Wydatki na zakupy inwestycyjne jednostek budżetowych</t>
  </si>
  <si>
    <t>801</t>
  </si>
  <si>
    <t>SZKOŁY PODSTAWOWE</t>
  </si>
  <si>
    <t>Zespoły ekonomiczno-administracyjne szkół</t>
  </si>
  <si>
    <t>Wydatki inwestycyjne jednostek budżetowych Gmina</t>
  </si>
  <si>
    <t>Wydatki inwestycyjne jednostek budżetowych /Środki pomocowe/</t>
  </si>
  <si>
    <t>Wydatki inwestycyjne jednostek budżetowych –środki  gminy, budżetu państwa</t>
  </si>
  <si>
    <t>90003</t>
  </si>
  <si>
    <t>Oczyszczanie miast i wsi</t>
  </si>
  <si>
    <t>90004</t>
  </si>
  <si>
    <t>Utrzymanie zieleni w mieście i gminie</t>
  </si>
  <si>
    <t>Oświetlenie ulic, placów, dróg w tym:</t>
  </si>
  <si>
    <t>90095</t>
  </si>
  <si>
    <t>92109</t>
  </si>
  <si>
    <t>Domy i ośrodki Kultury, świetlice, i kluby</t>
  </si>
  <si>
    <t xml:space="preserve">Wydatki inwestycyjne jednostek budżetowych </t>
  </si>
  <si>
    <t>92605</t>
  </si>
  <si>
    <t>Zadania w zakresie kultury fizycznej i sportu</t>
  </si>
  <si>
    <t>Wydatki inwestycyjne jednostek  budżetowych</t>
  </si>
  <si>
    <t>Zakup materiałów i wyposażenia</t>
  </si>
  <si>
    <t>Zakup energii</t>
  </si>
  <si>
    <t>4270</t>
  </si>
  <si>
    <t>Zakup usług remontowych</t>
  </si>
  <si>
    <t>4300</t>
  </si>
  <si>
    <t xml:space="preserve">Zakup usług pozostałych </t>
  </si>
  <si>
    <t>4520</t>
  </si>
  <si>
    <t>Opłaty na rzecz budżetów jednostek samorządu terytor.</t>
  </si>
  <si>
    <t>2850</t>
  </si>
  <si>
    <t>Wpłaty gmin na rzecz Izb Rolniczych /2%wpływów podatku rolnego/</t>
  </si>
  <si>
    <t>Składki na ubezpieczenie społeczne</t>
  </si>
  <si>
    <t>Składki na Fundusz Pracy</t>
  </si>
  <si>
    <t>Wynagrodzenia bezosobowe</t>
  </si>
  <si>
    <t>Zakup usług pozostałych</t>
  </si>
  <si>
    <t>Różne opłaty i składki</t>
  </si>
  <si>
    <t>Zakup mat. i wyposaż.</t>
  </si>
  <si>
    <t>Zakup usług zdrowotnych</t>
  </si>
  <si>
    <t>3020</t>
  </si>
  <si>
    <t>Nagrody i wydatki os. nie zalicz. do wynagrodzeń</t>
  </si>
  <si>
    <t>4010</t>
  </si>
  <si>
    <t>Wynagrodzenia osobowe pracowników</t>
  </si>
  <si>
    <t>4040</t>
  </si>
  <si>
    <t>Dodatkowe wynagrodzenia roczne</t>
  </si>
  <si>
    <t>4110</t>
  </si>
  <si>
    <t>4120</t>
  </si>
  <si>
    <t>4170</t>
  </si>
  <si>
    <t>4210</t>
  </si>
  <si>
    <t>Zakup materiałów i wyposaż.</t>
  </si>
  <si>
    <t>Opłaty na rzecz budżetów jednostek samorządu terytorialnego</t>
  </si>
  <si>
    <t>70004</t>
  </si>
  <si>
    <t>Różne jednostki obsługi gosp. mieszk. i komunalnej</t>
  </si>
  <si>
    <t>Składki na FP</t>
  </si>
  <si>
    <t>Wynagrodzenie bezosobowe pracowników</t>
  </si>
  <si>
    <t>Zakup mat. i wyposażenia</t>
  </si>
  <si>
    <t>4260</t>
  </si>
  <si>
    <t>4430</t>
  </si>
  <si>
    <t>71004</t>
  </si>
  <si>
    <t>Cmentarze</t>
  </si>
  <si>
    <t>710</t>
  </si>
  <si>
    <t>-zlecone</t>
  </si>
  <si>
    <t>-własne</t>
  </si>
  <si>
    <t>Składki na ubezpieczenia społeczne</t>
  </si>
  <si>
    <t>4440</t>
  </si>
  <si>
    <t>Odpisy na zakładowy fundusz świadczeń socjalnych</t>
  </si>
  <si>
    <t>75022</t>
  </si>
  <si>
    <t>Rady gminy</t>
  </si>
  <si>
    <t>3030</t>
  </si>
  <si>
    <t>Różne wydatki na rzecz osób fizycznych</t>
  </si>
  <si>
    <t>4410</t>
  </si>
  <si>
    <t>Podróże służbowe krajowe</t>
  </si>
  <si>
    <t>4420</t>
  </si>
  <si>
    <t>Podróże służbowe zagraniczne</t>
  </si>
  <si>
    <t>Nagrody i wydatki nie zaliczone do wynagrodzeń</t>
  </si>
  <si>
    <t>4140</t>
  </si>
  <si>
    <t>Wpłaty na Państwowy Fundusz Rehabilitacji Osób Niepełnosprawnych</t>
  </si>
  <si>
    <t>4280</t>
  </si>
  <si>
    <t>4350</t>
  </si>
  <si>
    <t>Opłaty za usługi internetowe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</si>
  <si>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</si>
  <si>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</si>
  <si>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</si>
  <si>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Odpisy na zakł. Fundusz świadczeń socjalnych</t>
  </si>
  <si>
    <t>4530</t>
  </si>
  <si>
    <t>Podatek od towarów i usług/VAT/</t>
  </si>
  <si>
    <t>Szkolenia pracowników niebędących członkami korpusu służby cywilnej</t>
  </si>
  <si>
    <t>Wydatki na zakupy inwesty-cyjne jednostek budżetowych</t>
  </si>
  <si>
    <t>75095</t>
  </si>
  <si>
    <t>2900</t>
  </si>
  <si>
    <t>Wpłaty gmin na rzecz związku gmin</t>
  </si>
  <si>
    <t>Składki na ZUS</t>
  </si>
  <si>
    <t>Wynagrodzenia bezosobowe pracowników</t>
  </si>
  <si>
    <t>75101</t>
  </si>
  <si>
    <t>Urzędy Nacz. Org. Władzy Państwowej</t>
  </si>
  <si>
    <t>751</t>
  </si>
  <si>
    <t>752</t>
  </si>
  <si>
    <t>Opłata z tytułu zakupu usług telekomunikacyjnych telefonii stacjonarnej</t>
  </si>
  <si>
    <t>75702</t>
  </si>
  <si>
    <t>8070</t>
  </si>
  <si>
    <t>Odsetki</t>
  </si>
  <si>
    <t>757</t>
  </si>
  <si>
    <t>Rezerwy ogólne i celowe</t>
  </si>
  <si>
    <t>758</t>
  </si>
  <si>
    <t>Nagrody i wydatki osobowe nie zaliczone do wynagrodzeń</t>
  </si>
  <si>
    <t>Dodatkowe wynagrodzenia robocze</t>
  </si>
  <si>
    <t>Wynagrodzenie bezosobowe</t>
  </si>
  <si>
    <t>Zakup pomocy naukowych,dydaktycznych i książek</t>
  </si>
  <si>
    <t>Odpis na zakł FSŚ</t>
  </si>
  <si>
    <t>Oddziały przedszkolne w szkołach podstawowych</t>
  </si>
  <si>
    <t>Podróże służbowe</t>
  </si>
  <si>
    <t>Dowożenie uczniów</t>
  </si>
  <si>
    <t>Opłata z tytułu zakupu usług telekomunikacyjnych telefonii komórkowej</t>
  </si>
  <si>
    <t>Licea Ogólnokształcące</t>
  </si>
  <si>
    <t>Licea Profilowane</t>
  </si>
  <si>
    <t>Komisje egzaminacyjne</t>
  </si>
  <si>
    <t>Dokształcanie zawodowe nauczycieli</t>
  </si>
  <si>
    <t>Zakup usług</t>
  </si>
  <si>
    <t>Zwalczanie narkomanii</t>
  </si>
  <si>
    <t>85154</t>
  </si>
  <si>
    <t>2820</t>
  </si>
  <si>
    <t>Dotacja celowa z budżetu na finansowanie lub dofinansowanie zadań do realizacji stowarzyszeniom</t>
  </si>
  <si>
    <t>Wydatki osobowe niezaliczone do wynagrodzeń</t>
  </si>
  <si>
    <t>Zakup materiałów</t>
  </si>
  <si>
    <t>4220</t>
  </si>
  <si>
    <t>Zakup żywności</t>
  </si>
  <si>
    <t>Usługi pozostałe</t>
  </si>
  <si>
    <t>Opłaty czynszowe za pomieszczenia biurowe</t>
  </si>
  <si>
    <t>Odpis na zakł. Fundusz Świadczeń Socjalnych</t>
  </si>
  <si>
    <t>Zakup akcesoriów komputerowych w tym programów i licencji</t>
  </si>
  <si>
    <t>Domy pomocy społecznej</t>
  </si>
  <si>
    <t>Ośrodki wsparcia</t>
  </si>
  <si>
    <t>Nagrody i wydatki osobowe nie zalicz. do wynagrodzeń</t>
  </si>
  <si>
    <t>Energia</t>
  </si>
  <si>
    <t>Świadczenia rodzinne oraz składki na ubezpieczenia emerytalne i rentowe z ubezpieczenia  społecznego</t>
  </si>
  <si>
    <t>Wydatki osob. nie zalicz. do wynagrodzeń</t>
  </si>
  <si>
    <t>Świadczenia społeczne</t>
  </si>
  <si>
    <t>Wynagrodzenia osobowe</t>
  </si>
  <si>
    <t>Składki ZUS</t>
  </si>
  <si>
    <t>Składki na ubezpieczenia zdrowotne opłacane za osoby pobierające niektóre świadczeńz z pomocy społecznej.oraz niektórych świadczeń rodzinnych</t>
  </si>
  <si>
    <t>Składki na ubezpieczenie zdrowotne</t>
  </si>
  <si>
    <t>Dotacja celowa z budżetu na finansowanie lub dofinansowanie zadań zleconych do realizacji pozostałym jednostkom niezaliczonym do sektora finansów publicznych- środki gminy</t>
  </si>
  <si>
    <t>Dodatki mieszkaniowe</t>
  </si>
  <si>
    <t>Wydatki osob. nie zalicz. do wynagr</t>
  </si>
  <si>
    <t>Odpłatność za usługi internetowe</t>
  </si>
  <si>
    <t>Różne opł. I składki</t>
  </si>
  <si>
    <t>Usługi opiekuńcze własne</t>
  </si>
  <si>
    <t>Świetlice szkolne</t>
  </si>
  <si>
    <t>Nagrody i wydatki osobowe</t>
  </si>
  <si>
    <t>Odpis na ZFŚS</t>
  </si>
  <si>
    <t>Stypendia dla uczniów</t>
  </si>
  <si>
    <t>Dokształcanie zawodowe</t>
  </si>
  <si>
    <t>90002</t>
  </si>
  <si>
    <t>Gospodarka odpadami</t>
  </si>
  <si>
    <t>Zakup usług pozostałych w tym:</t>
  </si>
  <si>
    <t>Zakup energii w tym:</t>
  </si>
  <si>
    <t>2480</t>
  </si>
  <si>
    <t>Dotacja podmiotowa z budżetu dla samorządowej instytucji kultury</t>
  </si>
  <si>
    <t>92116</t>
  </si>
  <si>
    <t>Biblioteki</t>
  </si>
  <si>
    <t>92120</t>
  </si>
  <si>
    <t xml:space="preserve">Dotacje celowe z budżetu  na finansowanie lub dofinansowanie  prac remontowych i konserwatorskich obiektów zabytkowych przekazane jednostkom niezaliczanym do sektora finansów publicznych </t>
  </si>
  <si>
    <t>2830</t>
  </si>
  <si>
    <t>Dotacja celowa z budżetu na finansowanie lub dofinansowanie  zadań zleconych do realizacji pozostałym jednostkom niezaliczanym do sektora finansów publicznych</t>
  </si>
  <si>
    <t>92695</t>
  </si>
  <si>
    <t>851</t>
  </si>
  <si>
    <t>URZĘDY NACZELNYCH ORGANÓW WŁADZY PAŃSTWOWEJ,KONTROLI I OCHRONY PRAWA ORAZ SĄDOWNICTWA</t>
  </si>
  <si>
    <t>OBSŁUGA DŁUGU PUBLICZNEGO</t>
  </si>
  <si>
    <t>GOSPODARKA KOMUNALNA I OCHRONA ŚRODOWISKA</t>
  </si>
  <si>
    <t>KULTURA FIZYCZNA I SPORT</t>
  </si>
  <si>
    <t>Koszty postępowania sądowego i prokuratorskiego</t>
  </si>
  <si>
    <t>Zakup  usług zdrowotnych</t>
  </si>
  <si>
    <t>Drogi publiczne powiatowe /realizowane w drodze porozumienia/</t>
  </si>
  <si>
    <t>Inne formy pomocy dla uczniów</t>
  </si>
  <si>
    <t>kwota I wersja</t>
  </si>
  <si>
    <t>Zakup usług internetowych</t>
  </si>
  <si>
    <t>Szkolenia pracownicze</t>
  </si>
  <si>
    <t>Zakup usług obejmujących ekspertyzy</t>
  </si>
  <si>
    <t>wydatki bieżące</t>
  </si>
  <si>
    <t>Inwestycje</t>
  </si>
  <si>
    <t>Wydatki bieżące</t>
  </si>
  <si>
    <t>dotacje</t>
  </si>
  <si>
    <t>wyd.majatk.pozostałe</t>
  </si>
  <si>
    <t>wydatki majątkowe pozostałe</t>
  </si>
  <si>
    <t>pozostałe wydatki majątkowe</t>
  </si>
  <si>
    <t>dotacja</t>
  </si>
  <si>
    <t>4010Z</t>
  </si>
  <si>
    <t>4110Z</t>
  </si>
  <si>
    <t>4120Z</t>
  </si>
  <si>
    <t>4010W</t>
  </si>
  <si>
    <t>4110W</t>
  </si>
  <si>
    <t>4120W</t>
  </si>
  <si>
    <t>inwestycje</t>
  </si>
  <si>
    <t>Pozostałe zadania w zakresie polityki społecznej</t>
  </si>
  <si>
    <t>Zarządzanie kryzysowe</t>
  </si>
  <si>
    <t>Szkolenia pracowników nie będących członkami korpusu służby cywilnej</t>
  </si>
  <si>
    <t>Zakup usług dostępu do internetu</t>
  </si>
  <si>
    <t>Stołówki szkolne</t>
  </si>
  <si>
    <t>Opłaty za administrowanie i czynsze za budynki,lokale i pomieszczenia garażowe</t>
  </si>
  <si>
    <t>DOTACJE  z budzetu  na wyd.majątk i inwest</t>
  </si>
  <si>
    <t xml:space="preserve">DOTACJE  z budzetu </t>
  </si>
  <si>
    <t>dotacje w wydatkach bieżących</t>
  </si>
  <si>
    <t xml:space="preserve">dotacje w wydatkach bieżących </t>
  </si>
  <si>
    <t xml:space="preserve">dotacjew wydatkach bieżących </t>
  </si>
  <si>
    <t>pozostałe wydatki bieżące</t>
  </si>
  <si>
    <t xml:space="preserve">dotacje bieżące </t>
  </si>
  <si>
    <t>WYDAT BIEŻ(Razem-2-4)</t>
  </si>
  <si>
    <t>4040Z</t>
  </si>
  <si>
    <t>4040W</t>
  </si>
  <si>
    <t>4440W</t>
  </si>
  <si>
    <t>4440Z</t>
  </si>
  <si>
    <t>ZOGJO</t>
  </si>
  <si>
    <t>Zakup usług zdrowotnych ZOGJO</t>
  </si>
  <si>
    <t>Dodatkowe wynagrodzenia roczne ZOGJO</t>
  </si>
  <si>
    <t>URZĄD</t>
  </si>
  <si>
    <t>Wydatki na zakup i objęcie akacji, wniesienie wkładów do spółek prawa handlowego...</t>
  </si>
  <si>
    <t xml:space="preserve"> w tym rezerwa ogólna </t>
  </si>
  <si>
    <t>4170W</t>
  </si>
  <si>
    <t>4210W</t>
  </si>
  <si>
    <t>4210Z</t>
  </si>
  <si>
    <t>4300W</t>
  </si>
  <si>
    <t>4300Z</t>
  </si>
  <si>
    <t xml:space="preserve">w tym wydatki bieżące </t>
  </si>
  <si>
    <t xml:space="preserve">    inwestycje </t>
  </si>
  <si>
    <t xml:space="preserve">           inwestycje </t>
  </si>
  <si>
    <t xml:space="preserve">w tym  PROGRAM   .........-MOPS </t>
  </si>
  <si>
    <t xml:space="preserve">w tym  wydatki zlecone </t>
  </si>
  <si>
    <t xml:space="preserve">     wydatki własne </t>
  </si>
  <si>
    <t xml:space="preserve">budowa sieci wodociagowej Studzianka </t>
  </si>
  <si>
    <t>UM</t>
  </si>
  <si>
    <t xml:space="preserve">Wydatki inwestycyjne jednostek i zakładów budżetowych , w tym : </t>
  </si>
  <si>
    <t xml:space="preserve">komputeryzacja </t>
  </si>
  <si>
    <t>Wykup nieruchomości</t>
  </si>
  <si>
    <t>Budowa kanalizacji sanitarnej i oczyszczalni ścieków w Radostowie</t>
  </si>
  <si>
    <t>Ciąg rekreacyjno spacerowy za UM-FOSA</t>
  </si>
  <si>
    <t>Zasiłki stałe</t>
  </si>
  <si>
    <t xml:space="preserve">w tym inwestycje </t>
  </si>
  <si>
    <t xml:space="preserve"> wydatki  bieżące </t>
  </si>
  <si>
    <t xml:space="preserve">       Suma  bież+inwest+mająt</t>
  </si>
  <si>
    <t xml:space="preserve">  Razem  </t>
  </si>
  <si>
    <t xml:space="preserve">         Razem </t>
  </si>
  <si>
    <t xml:space="preserve">                Razem </t>
  </si>
  <si>
    <t xml:space="preserve">                            Razem </t>
  </si>
  <si>
    <t>Budowa i wyposażenie boiska w Potrytach</t>
  </si>
  <si>
    <t>Budowa i wyposażenie boiska w Radostowie</t>
  </si>
  <si>
    <t xml:space="preserve">pozostałe wydatki majątkowe </t>
  </si>
  <si>
    <r>
      <t>Obsługa pap. wart., kredyt. i pożyczek jst</t>
    </r>
    <r>
      <rPr>
        <sz val="8"/>
        <rFont val="Times New Roman"/>
        <family val="1"/>
      </rPr>
      <t>.</t>
    </r>
  </si>
  <si>
    <t>Zakup usług od j.st./odpł.za skierowane osoby/</t>
  </si>
  <si>
    <r>
      <t>Zasiłki i pomoc w naturze oraz składki na ubezpieczenie społecz</t>
    </r>
    <r>
      <rPr>
        <sz val="8"/>
        <rFont val="Times New Roman"/>
        <family val="1"/>
      </rPr>
      <t>ne</t>
    </r>
  </si>
  <si>
    <t>Budowa i wyposażenie boiska w Wojtówku</t>
  </si>
  <si>
    <t>własne</t>
  </si>
  <si>
    <t>zlecone</t>
  </si>
  <si>
    <t>Opłaty na rzecz budżetów jst</t>
  </si>
  <si>
    <t>Rózne wydatki na rzezcz osób fizycznych</t>
  </si>
  <si>
    <t>Wpłaty na PFRON</t>
  </si>
  <si>
    <t>Zakup środków żywności</t>
  </si>
  <si>
    <t>Opłaty z tytułu zakupu usług telekomunikacyjnych świadczonych w stacjonarnej publicznej sieci telefonicznej</t>
  </si>
  <si>
    <t>SP Franknowo</t>
  </si>
  <si>
    <t>Podatek od nieruchomosci</t>
  </si>
  <si>
    <t>Budowa i wyposażenie boiska w Jezioranach</t>
  </si>
  <si>
    <t>%  11:10</t>
  </si>
  <si>
    <t>Razem</t>
  </si>
  <si>
    <t>bieżące</t>
  </si>
  <si>
    <t>razem</t>
  </si>
  <si>
    <t xml:space="preserve">kwota II wersja   NIE </t>
  </si>
  <si>
    <t>Inne formy wychowania przedszkolnego</t>
  </si>
  <si>
    <t>Zakup pozostałych usług + oświetlenie świąteczne</t>
  </si>
  <si>
    <t>Rodziny zastępcze</t>
  </si>
  <si>
    <t>Dopłata do wody i ścieków</t>
  </si>
  <si>
    <t xml:space="preserve">wynagrodzenia </t>
  </si>
  <si>
    <t>Adaptacja struchu na pomieszczenia lekcyjne</t>
  </si>
  <si>
    <t>SP Radostowo</t>
  </si>
  <si>
    <t>Dotacje podmiotowe z budżetu dla publicznej jednostki systemu oświaty</t>
  </si>
  <si>
    <t>Stacje uzdatniania wody w msc. Franknowo, Radostowo, Wójtówko, Jeziorany</t>
  </si>
  <si>
    <t>Zagospodarowanie terenu przed budynkiem dawnego Kina</t>
  </si>
  <si>
    <t>Placówki opiekuńczo-wychowawcze</t>
  </si>
  <si>
    <t>Wpłaty gmin i pow. Na rzecz innych jst</t>
  </si>
  <si>
    <t>Przebudowa chodników w ciągu drogi wojewódzkiej nr 593 ul. Kopernika, I-go Maja porozumienie z ZDW</t>
  </si>
  <si>
    <t>Kary i odszkodowania wypłacane na rzecz osób fizycznych</t>
  </si>
  <si>
    <t>Odsetki od nieterminowych wpłat podatku od towarów i usług (VAT)</t>
  </si>
  <si>
    <t>Dotacja podmiotowa z budżetu dla niepubliocznej jednostki systemu oświaty</t>
  </si>
  <si>
    <t>Zakup usług przez jst od innych jst</t>
  </si>
  <si>
    <t>Opatz ya administrowanie i cyznsye ya budznki, lokale i pomiesycyenia garaowe</t>
  </si>
  <si>
    <t>Wspieranie rodziny</t>
  </si>
  <si>
    <t>Opłaty z tytułu zakupu usług telekomunikacyjnych świadczonych w ruchomej publicznej sieci telefonicznej</t>
  </si>
  <si>
    <t>Wpływy i wydatki związane z gromadzeniem środków z opłat i kar za korzystanie ze środowiska</t>
  </si>
  <si>
    <t>Obiekty sportowe</t>
  </si>
  <si>
    <t>RAZEM WYDATKI GMINY</t>
  </si>
  <si>
    <t xml:space="preserve">Zbiorczo   wydatki GMINY </t>
  </si>
  <si>
    <t>Razem wydatki MAJĄTKOWE</t>
  </si>
  <si>
    <t>Poręczenia</t>
  </si>
  <si>
    <t>UE</t>
  </si>
  <si>
    <t>w tym UE</t>
  </si>
  <si>
    <t xml:space="preserve">       Razem  bez w tym UE  </t>
  </si>
  <si>
    <t xml:space="preserve">           Razem   bez w tym UE </t>
  </si>
  <si>
    <t xml:space="preserve"> w tym : UE</t>
  </si>
  <si>
    <t xml:space="preserve">         Razem  bez  w tym UE </t>
  </si>
  <si>
    <t>w tym  :UE</t>
  </si>
  <si>
    <t xml:space="preserve">   Razem  bez w tym UE </t>
  </si>
  <si>
    <t xml:space="preserve">       Razem bez w tym UE </t>
  </si>
  <si>
    <t xml:space="preserve">wykup sieci w Dercu </t>
  </si>
  <si>
    <t>Przebudowa drogi Polkajmy Bartniki 50% WFOGRiL brutto 150.000</t>
  </si>
  <si>
    <t>Rozliczenia z tytułu poręczeń i gwarancji udzielonych przez  jst</t>
  </si>
  <si>
    <t xml:space="preserve">Wypłaty z tytułu gwarancji i poręczeń </t>
  </si>
  <si>
    <t>Przewidywane wykonanie za 2013 rok</t>
  </si>
  <si>
    <t>Projekt budżetu na 2014 rok</t>
  </si>
  <si>
    <t xml:space="preserve">  Dotacja podmiotowa z budżetu dla publicznej jednostki systemu oswiaty</t>
  </si>
  <si>
    <t>Szkolenia pracowników</t>
  </si>
  <si>
    <t>Budowa pompowni wody na sieci wodociagowej w Radostowie</t>
  </si>
  <si>
    <t>Położenie rur preizolowanych z kotłowni przy ul. Sienkiewicza 5 do budynku Sienkiewicza 3 i 7</t>
  </si>
  <si>
    <t>w tym : wydatki bieżące</t>
  </si>
  <si>
    <t>Str.% proj.2014</t>
  </si>
  <si>
    <t>Wynahrodzenia inkasowe sołtysów</t>
  </si>
  <si>
    <t>w tym : dla SP Franknowo</t>
  </si>
  <si>
    <t>dla SP Radostowo</t>
  </si>
  <si>
    <t>w tym  SP Franknowo</t>
  </si>
  <si>
    <t xml:space="preserve">    SP  Radostowo</t>
  </si>
  <si>
    <t xml:space="preserve">w ogólnych  wydatkach bieżących: w tym :  wydatki UE ....7  </t>
  </si>
  <si>
    <t xml:space="preserve">    wydatki  UE  ....9</t>
  </si>
  <si>
    <t>w ogólnych wydatkach bieżących  w tym : SP Jny</t>
  </si>
  <si>
    <t xml:space="preserve">    SP Franknowo</t>
  </si>
  <si>
    <t>w tym PROGRAM   SP....</t>
  </si>
  <si>
    <t>w tym PROGRAM SP.......</t>
  </si>
  <si>
    <t>w tym  : SP Franknowo</t>
  </si>
  <si>
    <t>....SP Radostowo</t>
  </si>
  <si>
    <r>
      <t xml:space="preserve">razem </t>
    </r>
    <r>
      <rPr>
        <b/>
        <sz val="8"/>
        <rFont val="Times New Roman"/>
        <family val="1"/>
      </rPr>
      <t xml:space="preserve">SP J-ny </t>
    </r>
  </si>
  <si>
    <t xml:space="preserve">w tym </t>
  </si>
  <si>
    <t>w tym : Klub Maluszka</t>
  </si>
  <si>
    <t>..........</t>
  </si>
  <si>
    <t>Opłaty na rzecz budżetów  j s t</t>
  </si>
  <si>
    <t>Razem UE bież. I inwestycje  ...7</t>
  </si>
  <si>
    <t>..... UE  bieżące  .....9</t>
  </si>
  <si>
    <t>w tym UE PROGRAM........</t>
  </si>
  <si>
    <t>W TYM : ...............</t>
  </si>
  <si>
    <t>W Wydatkach zbiorczych Razem UE .....7</t>
  </si>
  <si>
    <t>W wydatkach zbiorczych .....9</t>
  </si>
  <si>
    <t>Razem wydatki PROGRAMU .......</t>
  </si>
  <si>
    <t xml:space="preserve">Razem  wydatki bieżące poza UE </t>
  </si>
  <si>
    <t>W wydatkach bieżących wydatki UE ...7</t>
  </si>
  <si>
    <t>W wydatkach bieżących wydatki UE ...9</t>
  </si>
  <si>
    <t xml:space="preserve">   SP  F </t>
  </si>
  <si>
    <t xml:space="preserve">   SP  R </t>
  </si>
  <si>
    <t>w ogólnych wydatkach w tym  SP J</t>
  </si>
  <si>
    <t xml:space="preserve">MOPS-dożywianie </t>
  </si>
  <si>
    <t xml:space="preserve">w łącznych wydatkach , w tym przy SP Jeziorany </t>
  </si>
  <si>
    <t>Budowa kanalizacji sanitarnej i oczyszczalni ścieków Franknowo</t>
  </si>
  <si>
    <t xml:space="preserve">Wydatki na zakupy inwestycyjne jednostek budżetowych </t>
  </si>
  <si>
    <t>Wydatki inwestycyjne jednostek budżetowych??????</t>
  </si>
  <si>
    <t>Wydatki na zakupy ionwestycyjne jednostek budzetowych</t>
  </si>
  <si>
    <t>wydatki zlecone</t>
  </si>
  <si>
    <t>w tym bieżące</t>
  </si>
  <si>
    <t xml:space="preserve">             inwestycje</t>
  </si>
  <si>
    <t xml:space="preserve">z tego wydat bież.własne poza akcyzą </t>
  </si>
  <si>
    <t>Struktura % pw    2013r</t>
  </si>
  <si>
    <t>Kary i odzkodowane wypłacane na rzecz osób prawnych i innych jednostek organizacyjnych</t>
  </si>
  <si>
    <t>Wydatki na zakupy inwesty-cyjne jednostek budżetowych Rozwój e-usług</t>
  </si>
  <si>
    <t>Wydatki na zakupy inwesty-cyjne jednostek budżetowychRozwój e-usług</t>
  </si>
  <si>
    <t>Polkajmy Bartniki</t>
  </si>
  <si>
    <t>Budowa chodnika ul. Sienkiewicza</t>
  </si>
  <si>
    <t>Budowa alejek na cmentarzu komunalnym</t>
  </si>
  <si>
    <t>Wykup działki pod kanalizację Franknowo</t>
  </si>
  <si>
    <t>Wykup działki pod kanalizację Radostowo, nieodpłatne przyjęcie działki, dokumentacja projektowa przykanalików</t>
  </si>
  <si>
    <t xml:space="preserve">dotacje z gminy w wydatkach bieżących </t>
  </si>
  <si>
    <t>OGÓŁEM  UE</t>
  </si>
  <si>
    <t>w tym  rezerwa celowa na odprawy</t>
  </si>
  <si>
    <t xml:space="preserve">  rezerwa celowa na zarządzanie kryzysowe</t>
  </si>
  <si>
    <t>wynagrodzenia UE</t>
  </si>
  <si>
    <t>RAZEM</t>
  </si>
  <si>
    <t>OGÓŁEM    WYNAGRODZENIA</t>
  </si>
  <si>
    <t xml:space="preserve">ZOGJO  </t>
  </si>
  <si>
    <t xml:space="preserve">Nagrody roczne </t>
  </si>
  <si>
    <t>Wpłaty gmin i powiatów na rzecz innych jst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</si>
</sst>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  <numFmt numFmtId="173" formatCode="0.000%"/>
    <numFmt numFmtId="174" formatCode="00\-000"/>
    <numFmt numFmtId="175" formatCode="#,##0.000"/>
  </numFmts>
  <fonts count="3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8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i/>
      <sz val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" fontId="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0" fillId="0" borderId="0" xfId="0" applyNumberFormat="1" applyAlignment="1">
      <alignment horizontal="left"/>
    </xf>
    <xf numFmtId="1" fontId="3" fillId="0" borderId="11" xfId="0" applyNumberFormat="1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left" vertical="top" wrapText="1"/>
    </xf>
    <xf numFmtId="1" fontId="3" fillId="0" borderId="12" xfId="0" applyNumberFormat="1" applyFont="1" applyBorder="1" applyAlignment="1">
      <alignment horizontal="left" vertical="top" wrapText="1"/>
    </xf>
    <xf numFmtId="166" fontId="0" fillId="0" borderId="10" xfId="0" applyNumberFormat="1" applyBorder="1" applyAlignment="1">
      <alignment/>
    </xf>
    <xf numFmtId="0" fontId="2" fillId="0" borderId="10" xfId="0" applyFont="1" applyBorder="1" applyAlignment="1">
      <alignment horizontal="left" vertical="top"/>
    </xf>
    <xf numFmtId="166" fontId="2" fillId="0" borderId="10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/>
    </xf>
    <xf numFmtId="1" fontId="1" fillId="0" borderId="11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/>
    </xf>
    <xf numFmtId="1" fontId="1" fillId="0" borderId="11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1" fontId="1" fillId="0" borderId="12" xfId="0" applyNumberFormat="1" applyFont="1" applyBorder="1" applyAlignment="1">
      <alignment horizontal="left" vertical="top" wrapText="1"/>
    </xf>
    <xf numFmtId="1" fontId="2" fillId="0" borderId="12" xfId="0" applyNumberFormat="1" applyFont="1" applyBorder="1" applyAlignment="1">
      <alignment horizontal="left" vertical="top" wrapText="1"/>
    </xf>
    <xf numFmtId="1" fontId="1" fillId="0" borderId="12" xfId="0" applyNumberFormat="1" applyFont="1" applyBorder="1" applyAlignment="1">
      <alignment horizontal="left" vertical="top" wrapText="1"/>
    </xf>
    <xf numFmtId="1" fontId="3" fillId="0" borderId="12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4" fontId="3" fillId="0" borderId="12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left" vertical="top" wrapText="1"/>
    </xf>
    <xf numFmtId="4" fontId="2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left"/>
    </xf>
    <xf numFmtId="4" fontId="8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66" fontId="8" fillId="0" borderId="10" xfId="0" applyNumberFormat="1" applyFont="1" applyBorder="1" applyAlignment="1">
      <alignment horizontal="left"/>
    </xf>
    <xf numFmtId="166" fontId="1" fillId="0" borderId="10" xfId="0" applyNumberFormat="1" applyFont="1" applyBorder="1" applyAlignment="1">
      <alignment horizontal="left" vertical="top" wrapText="1"/>
    </xf>
    <xf numFmtId="0" fontId="28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4" fontId="28" fillId="0" borderId="0" xfId="0" applyNumberFormat="1" applyFont="1" applyAlignment="1">
      <alignment horizontal="left"/>
    </xf>
    <xf numFmtId="1" fontId="28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4" fontId="2" fillId="0" borderId="12" xfId="0" applyNumberFormat="1" applyFont="1" applyBorder="1" applyAlignment="1">
      <alignment horizontal="left" vertical="top"/>
    </xf>
    <xf numFmtId="4" fontId="1" fillId="0" borderId="12" xfId="0" applyNumberFormat="1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left" vertical="top"/>
    </xf>
    <xf numFmtId="4" fontId="7" fillId="0" borderId="12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left" vertical="top" wrapText="1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0" fillId="0" borderId="15" xfId="0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4" fontId="8" fillId="0" borderId="0" xfId="0" applyNumberFormat="1" applyFont="1" applyAlignment="1">
      <alignment vertical="top" wrapText="1"/>
    </xf>
    <xf numFmtId="4" fontId="8" fillId="0" borderId="0" xfId="0" applyNumberFormat="1" applyFont="1" applyAlignment="1">
      <alignment horizontal="left"/>
    </xf>
    <xf numFmtId="4" fontId="0" fillId="0" borderId="0" xfId="0" applyNumberFormat="1" applyAlignment="1">
      <alignment horizontal="left" vertical="top" wrapText="1"/>
    </xf>
    <xf numFmtId="4" fontId="8" fillId="0" borderId="0" xfId="0" applyNumberFormat="1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8" fillId="0" borderId="14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66" fontId="3" fillId="0" borderId="10" xfId="0" applyNumberFormat="1" applyFont="1" applyBorder="1" applyAlignment="1">
      <alignment horizontal="left" vertical="top" wrapText="1"/>
    </xf>
    <xf numFmtId="0" fontId="30" fillId="0" borderId="0" xfId="0" applyFont="1" applyAlignment="1">
      <alignment horizontal="left" wrapText="1"/>
    </xf>
    <xf numFmtId="4" fontId="3" fillId="0" borderId="12" xfId="0" applyNumberFormat="1" applyFont="1" applyBorder="1" applyAlignment="1">
      <alignment horizontal="left" vertical="top" wrapText="1"/>
    </xf>
    <xf numFmtId="1" fontId="7" fillId="0" borderId="11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 wrapText="1"/>
    </xf>
    <xf numFmtId="166" fontId="0" fillId="0" borderId="13" xfId="0" applyNumberFormat="1" applyBorder="1" applyAlignment="1">
      <alignment/>
    </xf>
    <xf numFmtId="166" fontId="0" fillId="0" borderId="0" xfId="0" applyNumberFormat="1" applyBorder="1" applyAlignment="1">
      <alignment/>
    </xf>
    <xf numFmtId="4" fontId="0" fillId="0" borderId="0" xfId="0" applyNumberFormat="1" applyFont="1" applyAlignment="1">
      <alignment vertical="top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0" fillId="0" borderId="0" xfId="0" applyNumberFormat="1" applyBorder="1" applyAlignment="1">
      <alignment horizontal="left"/>
    </xf>
    <xf numFmtId="166" fontId="1" fillId="0" borderId="10" xfId="0" applyNumberFormat="1" applyFont="1" applyBorder="1" applyAlignment="1">
      <alignment horizontal="left" vertical="top" wrapText="1"/>
    </xf>
    <xf numFmtId="4" fontId="28" fillId="0" borderId="0" xfId="0" applyNumberFormat="1" applyFont="1" applyAlignment="1">
      <alignment vertical="top" wrapText="1"/>
    </xf>
    <xf numFmtId="166" fontId="28" fillId="0" borderId="0" xfId="0" applyNumberFormat="1" applyFont="1" applyBorder="1" applyAlignment="1">
      <alignment/>
    </xf>
    <xf numFmtId="0" fontId="28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9" fontId="1" fillId="0" borderId="13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left" vertical="top"/>
    </xf>
    <xf numFmtId="2" fontId="1" fillId="0" borderId="13" xfId="0" applyNumberFormat="1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166" fontId="2" fillId="0" borderId="13" xfId="0" applyNumberFormat="1" applyFont="1" applyBorder="1" applyAlignment="1">
      <alignment horizontal="left" vertical="top" wrapText="1"/>
    </xf>
    <xf numFmtId="166" fontId="2" fillId="0" borderId="14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4"/>
  <sheetViews>
    <sheetView tabSelected="1" zoomScalePageLayoutView="0" workbookViewId="0" topLeftCell="A230">
      <pane xSplit="18885" topLeftCell="V1" activePane="topLeft" state="split"/>
      <selection pane="topLeft" activeCell="G246" sqref="G246"/>
      <selection pane="topRight" activeCell="G1" sqref="G1:G16384"/>
    </sheetView>
  </sheetViews>
  <sheetFormatPr defaultColWidth="9.140625" defaultRowHeight="12.75"/>
  <cols>
    <col min="1" max="1" width="4.57421875" style="9" customWidth="1"/>
    <col min="2" max="2" width="6.57421875" style="0" customWidth="1"/>
    <col min="3" max="3" width="5.57421875" style="0" customWidth="1"/>
    <col min="4" max="4" width="38.00390625" style="10" customWidth="1"/>
    <col min="5" max="5" width="11.421875" style="7" customWidth="1"/>
    <col min="6" max="6" width="5.421875" style="130" customWidth="1"/>
    <col min="7" max="7" width="11.7109375" style="30" bestFit="1" customWidth="1"/>
    <col min="8" max="8" width="0" style="30" hidden="1" customWidth="1"/>
    <col min="9" max="9" width="4.00390625" style="14" customWidth="1"/>
    <col min="10" max="10" width="5.140625" style="34" customWidth="1"/>
    <col min="11" max="11" width="8.7109375" style="0" customWidth="1"/>
    <col min="12" max="12" width="6.421875" style="0" customWidth="1"/>
  </cols>
  <sheetData>
    <row r="1" spans="1:10" s="1" customFormat="1" ht="30" customHeight="1">
      <c r="A1" s="180" t="s">
        <v>0</v>
      </c>
      <c r="B1" s="168" t="s">
        <v>1</v>
      </c>
      <c r="C1" s="168" t="s">
        <v>2</v>
      </c>
      <c r="D1" s="168" t="s">
        <v>3</v>
      </c>
      <c r="E1" s="186" t="s">
        <v>358</v>
      </c>
      <c r="F1" s="187" t="s">
        <v>407</v>
      </c>
      <c r="G1" s="146" t="s">
        <v>359</v>
      </c>
      <c r="H1" s="146"/>
      <c r="I1" s="146"/>
      <c r="J1" s="184" t="s">
        <v>365</v>
      </c>
    </row>
    <row r="2" spans="1:11" ht="37.5" customHeight="1">
      <c r="A2" s="180"/>
      <c r="B2" s="168"/>
      <c r="C2" s="168"/>
      <c r="D2" s="168"/>
      <c r="E2" s="186"/>
      <c r="F2" s="188"/>
      <c r="G2" s="6" t="s">
        <v>228</v>
      </c>
      <c r="H2" s="43" t="s">
        <v>318</v>
      </c>
      <c r="I2" s="37" t="s">
        <v>314</v>
      </c>
      <c r="J2" s="185"/>
      <c r="K2" s="95"/>
    </row>
    <row r="3" spans="1:10" s="2" customFormat="1" ht="12.75">
      <c r="A3" s="116">
        <v>1</v>
      </c>
      <c r="B3" s="117">
        <v>2</v>
      </c>
      <c r="C3" s="117">
        <v>3</v>
      </c>
      <c r="D3" s="117">
        <v>4</v>
      </c>
      <c r="E3" s="119">
        <v>10</v>
      </c>
      <c r="F3" s="119">
        <v>11</v>
      </c>
      <c r="G3" s="118">
        <v>12</v>
      </c>
      <c r="H3" s="120">
        <v>13</v>
      </c>
      <c r="I3" s="120">
        <v>14</v>
      </c>
      <c r="J3" s="118">
        <v>15</v>
      </c>
    </row>
    <row r="4" spans="1:11" s="2" customFormat="1" ht="12.75">
      <c r="A4" s="170" t="s">
        <v>4</v>
      </c>
      <c r="B4" s="35"/>
      <c r="C4" s="35"/>
      <c r="D4" s="3" t="s">
        <v>35</v>
      </c>
      <c r="E4" s="5">
        <f>E10+E26+E28</f>
        <v>1159280.27</v>
      </c>
      <c r="F4" s="6">
        <f aca="true" t="shared" si="0" ref="F4:F67">(E4/$E$873)*100</f>
        <v>4.513552757197191</v>
      </c>
      <c r="G4" s="5">
        <f>G10+G26+G28</f>
        <v>435800</v>
      </c>
      <c r="H4" s="5" t="e">
        <f>H10+H26+H28</f>
        <v>#REF!</v>
      </c>
      <c r="I4" s="41">
        <f>(G4/E4)*100</f>
        <v>37.59228991277494</v>
      </c>
      <c r="J4" s="71">
        <f>(G4/$G$873)*100</f>
        <v>1.6496686476046518</v>
      </c>
      <c r="K4" s="90"/>
    </row>
    <row r="5" spans="1:11" s="2" customFormat="1" ht="12.75">
      <c r="A5" s="171"/>
      <c r="B5" s="35"/>
      <c r="C5" s="35"/>
      <c r="D5" s="8" t="s">
        <v>232</v>
      </c>
      <c r="E5" s="6">
        <f>E12+E13+E14+E15+E16+E17+E27+E29+E30+E31+E32+E33+E34</f>
        <v>459097.94</v>
      </c>
      <c r="F5" s="6">
        <f t="shared" si="0"/>
        <v>1.7874562575886421</v>
      </c>
      <c r="G5" s="6">
        <f>G12+G13+G14+G15+G16+G17+G27+G29+G30+G31+G32+G33+G34</f>
        <v>435800</v>
      </c>
      <c r="H5" s="6" t="e">
        <f>H12+H13+H14+H15+H16+H17+H27+H29+H30+#REF!+H31+H32+H33+H34</f>
        <v>#REF!</v>
      </c>
      <c r="I5" s="41">
        <f>(G5/E5)*100</f>
        <v>94.92527890671867</v>
      </c>
      <c r="J5" s="36">
        <f>(G5/$G$873)*100</f>
        <v>1.6496686476046518</v>
      </c>
      <c r="K5" s="90"/>
    </row>
    <row r="6" spans="1:11" s="2" customFormat="1" ht="12" customHeight="1">
      <c r="A6" s="171"/>
      <c r="B6" s="35"/>
      <c r="C6" s="35"/>
      <c r="D6" s="8" t="s">
        <v>406</v>
      </c>
      <c r="E6" s="27">
        <f>E12+E13+E14+E15+E16+E17+E27</f>
        <v>33462</v>
      </c>
      <c r="F6" s="6">
        <f t="shared" si="0"/>
        <v>0.1302812669807038</v>
      </c>
      <c r="G6" s="27">
        <f>G12+G13+G14+G15+G16+G17+G27</f>
        <v>35800</v>
      </c>
      <c r="H6" s="27">
        <f>H12+H13+H14+H15+H16+H17+H27</f>
        <v>0</v>
      </c>
      <c r="I6" s="125">
        <f>(G6/E6)*100</f>
        <v>106.98703006395314</v>
      </c>
      <c r="J6" s="122">
        <f>(G6/$G$873)*100</f>
        <v>0.1355166075820251</v>
      </c>
      <c r="K6" s="90"/>
    </row>
    <row r="7" spans="1:11" s="2" customFormat="1" ht="12.75">
      <c r="A7" s="171"/>
      <c r="B7" s="35"/>
      <c r="C7" s="35"/>
      <c r="D7" s="8" t="s">
        <v>233</v>
      </c>
      <c r="E7" s="6">
        <f>E21+E24+E18</f>
        <v>700182.3300000001</v>
      </c>
      <c r="F7" s="6">
        <f t="shared" si="0"/>
        <v>2.7260964996085493</v>
      </c>
      <c r="G7" s="6">
        <f>G21+G24+G18</f>
        <v>0</v>
      </c>
      <c r="H7" s="6" t="e">
        <f>#REF!+H21+H24+H18</f>
        <v>#REF!</v>
      </c>
      <c r="I7" s="37">
        <f>(G7/E7)*100</f>
        <v>0</v>
      </c>
      <c r="J7" s="36">
        <f>(G7/$G$873)*100</f>
        <v>0</v>
      </c>
      <c r="K7" s="90"/>
    </row>
    <row r="8" spans="1:11" s="2" customFormat="1" ht="12.75">
      <c r="A8" s="171"/>
      <c r="B8" s="35"/>
      <c r="C8" s="35"/>
      <c r="D8" s="8" t="s">
        <v>345</v>
      </c>
      <c r="E8" s="6"/>
      <c r="F8" s="6">
        <f t="shared" si="0"/>
        <v>0</v>
      </c>
      <c r="G8" s="6">
        <f>+G18+G21</f>
        <v>0</v>
      </c>
      <c r="H8" s="6"/>
      <c r="I8" s="37"/>
      <c r="J8" s="36"/>
      <c r="K8" s="90"/>
    </row>
    <row r="9" spans="1:11" s="2" customFormat="1" ht="12.75">
      <c r="A9" s="171"/>
      <c r="B9" s="35"/>
      <c r="C9" s="35"/>
      <c r="D9" s="23" t="s">
        <v>295</v>
      </c>
      <c r="E9" s="27">
        <f>E5+E7</f>
        <v>1159280.27</v>
      </c>
      <c r="F9" s="6">
        <f t="shared" si="0"/>
        <v>4.513552757197191</v>
      </c>
      <c r="G9" s="27">
        <f>G5+G7</f>
        <v>435800</v>
      </c>
      <c r="H9" s="27" t="e">
        <f>SUM(H5:H7)</f>
        <v>#REF!</v>
      </c>
      <c r="I9" s="31">
        <f>(G9/E9)*100</f>
        <v>37.59228991277494</v>
      </c>
      <c r="J9" s="36">
        <f aca="true" t="shared" si="1" ref="J9:J15">(G9/$G$873)*100</f>
        <v>1.6496686476046518</v>
      </c>
      <c r="K9" s="90"/>
    </row>
    <row r="10" spans="1:11" ht="15.75" customHeight="1">
      <c r="A10" s="160"/>
      <c r="B10" s="150" t="s">
        <v>5</v>
      </c>
      <c r="C10" s="3"/>
      <c r="D10" s="3" t="s">
        <v>36</v>
      </c>
      <c r="E10" s="5">
        <f>E12+E13+E14+E15+E21+E24+E16+E17+E18</f>
        <v>707644.3300000001</v>
      </c>
      <c r="F10" s="6">
        <f t="shared" si="0"/>
        <v>2.7551491209166006</v>
      </c>
      <c r="G10" s="5">
        <f>G12+G13+G14+G15+G21+G24+G16+G17+G18</f>
        <v>7200</v>
      </c>
      <c r="H10" s="5" t="e">
        <f>H12+H13+H14+H15+#REF!+H21+H24+H16+H17+H18</f>
        <v>#REF!</v>
      </c>
      <c r="I10" s="37">
        <f>(G10/E10)*100</f>
        <v>1.0174602826253125</v>
      </c>
      <c r="J10" s="36">
        <f t="shared" si="1"/>
        <v>0.027254736720407284</v>
      </c>
      <c r="K10" s="91"/>
    </row>
    <row r="11" spans="1:11" ht="13.5" customHeight="1">
      <c r="A11" s="160"/>
      <c r="B11" s="151"/>
      <c r="C11" s="3"/>
      <c r="D11" s="23" t="s">
        <v>364</v>
      </c>
      <c r="E11" s="27">
        <f>E12+E13+E14+E15+E16+E17</f>
        <v>7462</v>
      </c>
      <c r="F11" s="6">
        <f t="shared" si="0"/>
        <v>0.02905262130805128</v>
      </c>
      <c r="G11" s="27">
        <f>G12+G13+G14+G15+G16+G17</f>
        <v>7200</v>
      </c>
      <c r="H11" s="27">
        <f>H12+H13+H14+H15+H16+H17</f>
        <v>0</v>
      </c>
      <c r="I11" s="37">
        <f>(G11/E11)*100</f>
        <v>96.48887697668187</v>
      </c>
      <c r="J11" s="36">
        <f t="shared" si="1"/>
        <v>0.027254736720407284</v>
      </c>
      <c r="K11" s="91"/>
    </row>
    <row r="12" spans="1:11" ht="11.25" customHeight="1">
      <c r="A12" s="160"/>
      <c r="B12" s="152"/>
      <c r="C12" s="4">
        <v>4210</v>
      </c>
      <c r="D12" s="4" t="s">
        <v>76</v>
      </c>
      <c r="E12" s="6"/>
      <c r="F12" s="6">
        <f t="shared" si="0"/>
        <v>0</v>
      </c>
      <c r="G12" s="29">
        <v>100</v>
      </c>
      <c r="H12" s="81"/>
      <c r="I12" s="37"/>
      <c r="J12" s="36">
        <f t="shared" si="1"/>
        <v>0.0003785380100056567</v>
      </c>
      <c r="K12" s="91"/>
    </row>
    <row r="13" spans="1:11" ht="12.75">
      <c r="A13" s="160"/>
      <c r="B13" s="152"/>
      <c r="C13" s="4">
        <v>4260</v>
      </c>
      <c r="D13" s="4" t="s">
        <v>77</v>
      </c>
      <c r="E13" s="6">
        <v>2000</v>
      </c>
      <c r="F13" s="6">
        <f t="shared" si="0"/>
        <v>0.007786818897896349</v>
      </c>
      <c r="G13" s="29">
        <v>1500</v>
      </c>
      <c r="H13" s="81"/>
      <c r="I13" s="37">
        <f>(G13/E13)*100</f>
        <v>75</v>
      </c>
      <c r="J13" s="36">
        <f t="shared" si="1"/>
        <v>0.005678070150084851</v>
      </c>
      <c r="K13" s="91"/>
    </row>
    <row r="14" spans="1:11" ht="12.75">
      <c r="A14" s="160"/>
      <c r="B14" s="152"/>
      <c r="C14" s="4" t="s">
        <v>80</v>
      </c>
      <c r="D14" s="4" t="s">
        <v>81</v>
      </c>
      <c r="E14" s="6"/>
      <c r="F14" s="6">
        <f t="shared" si="0"/>
        <v>0</v>
      </c>
      <c r="G14" s="29">
        <v>100</v>
      </c>
      <c r="H14" s="81"/>
      <c r="I14" s="37"/>
      <c r="J14" s="36">
        <f t="shared" si="1"/>
        <v>0.0003785380100056567</v>
      </c>
      <c r="K14" s="91"/>
    </row>
    <row r="15" spans="1:11" ht="9" customHeight="1">
      <c r="A15" s="160"/>
      <c r="B15" s="152"/>
      <c r="C15" s="4" t="s">
        <v>82</v>
      </c>
      <c r="D15" s="4" t="s">
        <v>83</v>
      </c>
      <c r="E15" s="6">
        <v>5462</v>
      </c>
      <c r="F15" s="6">
        <f t="shared" si="0"/>
        <v>0.02126580241015493</v>
      </c>
      <c r="G15" s="29">
        <v>5500</v>
      </c>
      <c r="H15" s="81"/>
      <c r="I15" s="37">
        <f>(G15/E15)*100</f>
        <v>100.69571585499817</v>
      </c>
      <c r="J15" s="36">
        <f t="shared" si="1"/>
        <v>0.020819590550311122</v>
      </c>
      <c r="K15" s="91"/>
    </row>
    <row r="16" spans="1:11" ht="11.25" customHeight="1">
      <c r="A16" s="160"/>
      <c r="B16" s="152"/>
      <c r="C16" s="4">
        <v>4590</v>
      </c>
      <c r="D16" s="4" t="s">
        <v>332</v>
      </c>
      <c r="E16" s="6"/>
      <c r="F16" s="6">
        <f t="shared" si="0"/>
        <v>0</v>
      </c>
      <c r="G16" s="29"/>
      <c r="H16" s="81"/>
      <c r="I16" s="37"/>
      <c r="J16" s="36"/>
      <c r="K16" s="91"/>
    </row>
    <row r="17" spans="1:11" ht="12.75">
      <c r="A17" s="160"/>
      <c r="B17" s="152"/>
      <c r="C17" s="48">
        <v>4610</v>
      </c>
      <c r="D17" s="4" t="s">
        <v>224</v>
      </c>
      <c r="E17" s="6"/>
      <c r="F17" s="6">
        <f t="shared" si="0"/>
        <v>0</v>
      </c>
      <c r="G17" s="29"/>
      <c r="H17" s="81"/>
      <c r="I17" s="37"/>
      <c r="J17" s="36"/>
      <c r="K17" s="91"/>
    </row>
    <row r="18" spans="1:11" s="72" customFormat="1" ht="12.75">
      <c r="A18" s="160"/>
      <c r="B18" s="152"/>
      <c r="C18" s="177">
        <v>6057</v>
      </c>
      <c r="D18" s="3" t="s">
        <v>39</v>
      </c>
      <c r="E18" s="5">
        <v>423419.15</v>
      </c>
      <c r="F18" s="6">
        <f t="shared" si="0"/>
        <v>1.6485441194756045</v>
      </c>
      <c r="G18" s="5">
        <f>G19+G20</f>
        <v>0</v>
      </c>
      <c r="H18" s="5">
        <f>H19+H20</f>
        <v>0</v>
      </c>
      <c r="I18" s="41"/>
      <c r="J18" s="36"/>
      <c r="K18" s="92"/>
    </row>
    <row r="19" spans="1:11" s="72" customFormat="1" ht="14.25" customHeight="1" hidden="1">
      <c r="A19" s="160"/>
      <c r="B19" s="152"/>
      <c r="C19" s="156"/>
      <c r="D19" s="23" t="s">
        <v>282</v>
      </c>
      <c r="E19" s="11"/>
      <c r="F19" s="6">
        <f t="shared" si="0"/>
        <v>0</v>
      </c>
      <c r="G19" s="100"/>
      <c r="H19" s="101"/>
      <c r="I19" s="37"/>
      <c r="J19" s="36"/>
      <c r="K19" s="92"/>
    </row>
    <row r="20" spans="1:11" s="72" customFormat="1" ht="22.5" customHeight="1" hidden="1">
      <c r="A20" s="160"/>
      <c r="B20" s="152"/>
      <c r="C20" s="158"/>
      <c r="D20" s="23" t="s">
        <v>327</v>
      </c>
      <c r="E20" s="11"/>
      <c r="F20" s="6">
        <f t="shared" si="0"/>
        <v>0</v>
      </c>
      <c r="G20" s="100"/>
      <c r="H20" s="101"/>
      <c r="I20" s="37"/>
      <c r="J20" s="36"/>
      <c r="K20" s="92"/>
    </row>
    <row r="21" spans="1:11" ht="12.75">
      <c r="A21" s="160"/>
      <c r="B21" s="152"/>
      <c r="C21" s="155" t="s">
        <v>38</v>
      </c>
      <c r="D21" s="24" t="s">
        <v>39</v>
      </c>
      <c r="E21" s="25">
        <v>256763.18</v>
      </c>
      <c r="F21" s="6">
        <f t="shared" si="0"/>
        <v>0.999684191153981</v>
      </c>
      <c r="G21" s="25">
        <f>G22+G23</f>
        <v>0</v>
      </c>
      <c r="H21" s="25">
        <f>H22+H23</f>
        <v>0</v>
      </c>
      <c r="I21" s="39">
        <f>(G21/E24)*100</f>
        <v>0</v>
      </c>
      <c r="J21" s="71">
        <f>(G21/$G$873)*100</f>
        <v>0</v>
      </c>
      <c r="K21" s="91"/>
    </row>
    <row r="22" spans="1:11" ht="15.75" customHeight="1" hidden="1">
      <c r="A22" s="160"/>
      <c r="B22" s="152"/>
      <c r="C22" s="156"/>
      <c r="D22" s="23" t="s">
        <v>282</v>
      </c>
      <c r="E22" s="6"/>
      <c r="F22" s="6">
        <f t="shared" si="0"/>
        <v>0</v>
      </c>
      <c r="G22" s="29"/>
      <c r="H22" s="81"/>
      <c r="I22" s="37"/>
      <c r="J22" s="36">
        <f>(G22/$G$873)*100</f>
        <v>0</v>
      </c>
      <c r="K22" s="91"/>
    </row>
    <row r="23" spans="1:11" ht="21.75" customHeight="1" hidden="1">
      <c r="A23" s="160"/>
      <c r="B23" s="152"/>
      <c r="C23" s="158"/>
      <c r="D23" s="23" t="s">
        <v>327</v>
      </c>
      <c r="E23" s="6"/>
      <c r="F23" s="6">
        <f t="shared" si="0"/>
        <v>0</v>
      </c>
      <c r="G23" s="29"/>
      <c r="H23" s="81"/>
      <c r="I23" s="37"/>
      <c r="J23" s="36">
        <f>(G23/$G$873)*100</f>
        <v>0</v>
      </c>
      <c r="K23" s="91"/>
    </row>
    <row r="24" spans="1:11" ht="10.5" customHeight="1">
      <c r="A24" s="160"/>
      <c r="B24" s="152"/>
      <c r="C24" s="102" t="s">
        <v>40</v>
      </c>
      <c r="D24" s="24" t="s">
        <v>41</v>
      </c>
      <c r="E24" s="25">
        <v>20000</v>
      </c>
      <c r="F24" s="6">
        <f t="shared" si="0"/>
        <v>0.07786818897896348</v>
      </c>
      <c r="G24" s="25"/>
      <c r="H24" s="25"/>
      <c r="I24" s="39"/>
      <c r="J24" s="36">
        <f>(G24/$G$873)*100</f>
        <v>0</v>
      </c>
      <c r="K24" s="91"/>
    </row>
    <row r="25" spans="1:11" ht="10.5" customHeight="1" hidden="1">
      <c r="A25" s="160"/>
      <c r="B25" s="109"/>
      <c r="C25" s="102"/>
      <c r="D25" s="22" t="s">
        <v>354</v>
      </c>
      <c r="E25" s="25"/>
      <c r="F25" s="6">
        <f t="shared" si="0"/>
        <v>0</v>
      </c>
      <c r="G25" s="25"/>
      <c r="H25" s="25"/>
      <c r="I25" s="39"/>
      <c r="J25" s="36"/>
      <c r="K25" s="91"/>
    </row>
    <row r="26" spans="1:11" ht="12.75" customHeight="1">
      <c r="A26" s="160"/>
      <c r="B26" s="145" t="s">
        <v>6</v>
      </c>
      <c r="C26" s="3"/>
      <c r="D26" s="3" t="s">
        <v>7</v>
      </c>
      <c r="E26" s="5">
        <f>E27</f>
        <v>26000</v>
      </c>
      <c r="F26" s="6">
        <f t="shared" si="0"/>
        <v>0.10122864567265254</v>
      </c>
      <c r="G26" s="5">
        <f>G27</f>
        <v>28600</v>
      </c>
      <c r="H26" s="5">
        <f>H27</f>
        <v>0</v>
      </c>
      <c r="I26" s="37">
        <f>(G26/E26)*100</f>
        <v>110.00000000000001</v>
      </c>
      <c r="J26" s="36">
        <f>(G26/$G$873)*100</f>
        <v>0.10826187086161781</v>
      </c>
      <c r="K26" s="91"/>
    </row>
    <row r="27" spans="1:11" ht="21.75" customHeight="1">
      <c r="A27" s="160"/>
      <c r="B27" s="146"/>
      <c r="C27" s="4" t="s">
        <v>84</v>
      </c>
      <c r="D27" s="4" t="s">
        <v>85</v>
      </c>
      <c r="E27" s="6">
        <v>26000</v>
      </c>
      <c r="F27" s="6">
        <f t="shared" si="0"/>
        <v>0.10122864567265254</v>
      </c>
      <c r="G27" s="29">
        <v>28600</v>
      </c>
      <c r="H27" s="81"/>
      <c r="I27" s="37">
        <f>(G27/E27)*100</f>
        <v>110.00000000000001</v>
      </c>
      <c r="J27" s="36">
        <f>(G27/$G$873)*100</f>
        <v>0.10826187086161781</v>
      </c>
      <c r="K27" s="91"/>
    </row>
    <row r="28" spans="1:11" ht="12.75">
      <c r="A28" s="160"/>
      <c r="B28" s="147" t="s">
        <v>8</v>
      </c>
      <c r="C28" s="3"/>
      <c r="D28" s="3" t="s">
        <v>9</v>
      </c>
      <c r="E28" s="5">
        <f>E30+E31+E32+E34+E29+E33</f>
        <v>425635.94</v>
      </c>
      <c r="F28" s="6">
        <f t="shared" si="0"/>
        <v>1.6571749906079383</v>
      </c>
      <c r="G28" s="5">
        <f>G30+G31+G32+G34+G29+G33</f>
        <v>400000</v>
      </c>
      <c r="H28" s="5" t="e">
        <f>H30+#REF!+H31+H32+H34+H29+H33</f>
        <v>#REF!</v>
      </c>
      <c r="I28" s="41">
        <f>(G28/E28)*100</f>
        <v>93.97702647008614</v>
      </c>
      <c r="J28" s="71">
        <f>(G28/$G$873)*100</f>
        <v>1.514152040022627</v>
      </c>
      <c r="K28" s="91"/>
    </row>
    <row r="29" spans="1:11" s="110" customFormat="1" ht="12.75">
      <c r="A29" s="160"/>
      <c r="B29" s="148"/>
      <c r="C29" s="4">
        <v>4010</v>
      </c>
      <c r="D29" s="4" t="s">
        <v>96</v>
      </c>
      <c r="E29" s="6">
        <v>2923.18</v>
      </c>
      <c r="F29" s="6">
        <f t="shared" si="0"/>
        <v>0.011381136632976324</v>
      </c>
      <c r="G29" s="6"/>
      <c r="H29" s="43"/>
      <c r="I29" s="37"/>
      <c r="J29" s="36"/>
      <c r="K29" s="91"/>
    </row>
    <row r="30" spans="1:11" ht="12" customHeight="1">
      <c r="A30" s="160"/>
      <c r="B30" s="149"/>
      <c r="C30" s="4">
        <v>4110</v>
      </c>
      <c r="D30" s="4" t="s">
        <v>86</v>
      </c>
      <c r="E30" s="6">
        <v>508.05</v>
      </c>
      <c r="F30" s="6">
        <f t="shared" si="0"/>
        <v>0.00197804667053812</v>
      </c>
      <c r="G30" s="29"/>
      <c r="H30" s="81"/>
      <c r="I30" s="37">
        <f>(G30/E30)*100</f>
        <v>0</v>
      </c>
      <c r="J30" s="36">
        <f>(G30/$G$873)*100</f>
        <v>0</v>
      </c>
      <c r="K30" s="91"/>
    </row>
    <row r="31" spans="1:11" ht="14.25" customHeight="1">
      <c r="A31" s="160"/>
      <c r="B31" s="149"/>
      <c r="C31" s="4">
        <v>4210</v>
      </c>
      <c r="D31" s="4" t="s">
        <v>76</v>
      </c>
      <c r="E31" s="6">
        <v>793</v>
      </c>
      <c r="F31" s="6">
        <f t="shared" si="0"/>
        <v>0.0030874736930159023</v>
      </c>
      <c r="G31" s="29"/>
      <c r="H31" s="81"/>
      <c r="I31" s="37">
        <f aca="true" t="shared" si="2" ref="I31:I37">(G31/E31)*100</f>
        <v>0</v>
      </c>
      <c r="J31" s="36">
        <f>(G31/$G$873)*100</f>
        <v>0</v>
      </c>
      <c r="K31" s="91"/>
    </row>
    <row r="32" spans="1:11" ht="12.75">
      <c r="A32" s="160"/>
      <c r="B32" s="149"/>
      <c r="C32" s="4">
        <v>4260</v>
      </c>
      <c r="D32" s="4" t="s">
        <v>77</v>
      </c>
      <c r="E32" s="6">
        <v>30</v>
      </c>
      <c r="F32" s="6">
        <f t="shared" si="0"/>
        <v>0.00011680228346844523</v>
      </c>
      <c r="G32" s="29"/>
      <c r="H32" s="81"/>
      <c r="I32" s="37">
        <f t="shared" si="2"/>
        <v>0</v>
      </c>
      <c r="J32" s="36">
        <f>(G32/$G$873)*100</f>
        <v>0</v>
      </c>
      <c r="K32" s="91"/>
    </row>
    <row r="33" spans="1:11" ht="12.75">
      <c r="A33" s="160"/>
      <c r="B33" s="149"/>
      <c r="C33" s="4">
        <v>4300</v>
      </c>
      <c r="D33" s="4" t="s">
        <v>89</v>
      </c>
      <c r="E33" s="6">
        <v>170</v>
      </c>
      <c r="F33" s="6">
        <f t="shared" si="0"/>
        <v>0.0006618796063211897</v>
      </c>
      <c r="G33" s="29"/>
      <c r="H33" s="81"/>
      <c r="I33" s="37">
        <f t="shared" si="2"/>
        <v>0</v>
      </c>
      <c r="J33" s="36"/>
      <c r="K33" s="91"/>
    </row>
    <row r="34" spans="1:11" ht="12.75">
      <c r="A34" s="160"/>
      <c r="B34" s="149"/>
      <c r="C34" s="4">
        <v>4430</v>
      </c>
      <c r="D34" s="4" t="s">
        <v>90</v>
      </c>
      <c r="E34" s="6">
        <v>421211.71</v>
      </c>
      <c r="F34" s="6">
        <f t="shared" si="0"/>
        <v>1.6399496517216183</v>
      </c>
      <c r="G34" s="29">
        <v>400000</v>
      </c>
      <c r="H34" s="81"/>
      <c r="I34" s="37">
        <f t="shared" si="2"/>
        <v>94.96412148655601</v>
      </c>
      <c r="J34" s="36">
        <f aca="true" t="shared" si="3" ref="J34:J48">(G34/$G$873)*100</f>
        <v>1.514152040022627</v>
      </c>
      <c r="K34" s="91"/>
    </row>
    <row r="35" spans="1:11" ht="15" customHeight="1">
      <c r="A35" s="170" t="s">
        <v>42</v>
      </c>
      <c r="B35" s="35"/>
      <c r="C35" s="4"/>
      <c r="D35" s="3" t="s">
        <v>10</v>
      </c>
      <c r="E35" s="5">
        <f>E42+E49</f>
        <v>462325</v>
      </c>
      <c r="F35" s="6">
        <f t="shared" si="0"/>
        <v>1.8000205234849649</v>
      </c>
      <c r="G35" s="5">
        <f>G42+G49</f>
        <v>608430</v>
      </c>
      <c r="H35" s="5" t="e">
        <f>H42+H49+#REF!</f>
        <v>#REF!</v>
      </c>
      <c r="I35" s="41">
        <f t="shared" si="2"/>
        <v>131.60222787000487</v>
      </c>
      <c r="J35" s="71">
        <f t="shared" si="3"/>
        <v>2.303138814277417</v>
      </c>
      <c r="K35" s="91"/>
    </row>
    <row r="36" spans="1:11" ht="12.75">
      <c r="A36" s="171"/>
      <c r="B36" s="35"/>
      <c r="C36" s="4"/>
      <c r="D36" s="8" t="s">
        <v>232</v>
      </c>
      <c r="E36" s="6">
        <f>E43+E52</f>
        <v>393725</v>
      </c>
      <c r="F36" s="6">
        <f t="shared" si="0"/>
        <v>1.53293263528712</v>
      </c>
      <c r="G36" s="6">
        <f>G43+G52</f>
        <v>374730</v>
      </c>
      <c r="H36" s="6">
        <f>H43+H52</f>
        <v>0</v>
      </c>
      <c r="I36" s="41">
        <f t="shared" si="2"/>
        <v>95.17556670264779</v>
      </c>
      <c r="J36" s="36">
        <f t="shared" si="3"/>
        <v>1.4184954848941973</v>
      </c>
      <c r="K36" s="91"/>
    </row>
    <row r="37" spans="1:11" ht="12.75">
      <c r="A37" s="171"/>
      <c r="B37" s="35"/>
      <c r="C37" s="4"/>
      <c r="D37" s="8" t="s">
        <v>233</v>
      </c>
      <c r="E37" s="6">
        <f>E44+E50</f>
        <v>68600</v>
      </c>
      <c r="F37" s="6">
        <f t="shared" si="0"/>
        <v>0.2670878881978448</v>
      </c>
      <c r="G37" s="6">
        <f>G44+G50</f>
        <v>233700</v>
      </c>
      <c r="H37" s="6" t="e">
        <f>#REF!+H44+H50</f>
        <v>#REF!</v>
      </c>
      <c r="I37" s="41">
        <f t="shared" si="2"/>
        <v>340.67055393586</v>
      </c>
      <c r="J37" s="36">
        <f t="shared" si="3"/>
        <v>0.8846433293832198</v>
      </c>
      <c r="K37" s="91"/>
    </row>
    <row r="38" spans="1:11" ht="12.75" customHeight="1">
      <c r="A38" s="171"/>
      <c r="B38" s="35"/>
      <c r="C38" s="4"/>
      <c r="D38" s="8" t="s">
        <v>238</v>
      </c>
      <c r="E38" s="6"/>
      <c r="F38" s="6">
        <f t="shared" si="0"/>
        <v>0</v>
      </c>
      <c r="G38" s="6"/>
      <c r="H38" s="6" t="e">
        <f>#REF!</f>
        <v>#REF!</v>
      </c>
      <c r="I38" s="41"/>
      <c r="J38" s="36">
        <f t="shared" si="3"/>
        <v>0</v>
      </c>
      <c r="K38" s="91"/>
    </row>
    <row r="39" spans="1:11" ht="12.75" customHeight="1">
      <c r="A39" s="171"/>
      <c r="B39" s="44"/>
      <c r="C39" s="4"/>
      <c r="D39" s="23" t="s">
        <v>296</v>
      </c>
      <c r="E39" s="27">
        <f>SUM(E36:E38)</f>
        <v>462325</v>
      </c>
      <c r="F39" s="6">
        <f t="shared" si="0"/>
        <v>1.8000205234849649</v>
      </c>
      <c r="G39" s="27">
        <f>SUM(G36:G38)</f>
        <v>608430</v>
      </c>
      <c r="H39" s="27" t="e">
        <f>SUM(H36:H38)</f>
        <v>#REF!</v>
      </c>
      <c r="I39" s="41">
        <f>(G39/E39)*100</f>
        <v>131.60222787000487</v>
      </c>
      <c r="J39" s="36">
        <f t="shared" si="3"/>
        <v>2.303138814277417</v>
      </c>
      <c r="K39" s="91"/>
    </row>
    <row r="40" spans="1:11" ht="12.75" customHeight="1">
      <c r="A40" s="171"/>
      <c r="B40" s="44"/>
      <c r="C40" s="4"/>
      <c r="D40" s="8" t="s">
        <v>268</v>
      </c>
      <c r="E40" s="6"/>
      <c r="F40" s="6">
        <f t="shared" si="0"/>
        <v>0</v>
      </c>
      <c r="G40" s="6"/>
      <c r="H40" s="43"/>
      <c r="I40" s="43"/>
      <c r="J40" s="36">
        <f t="shared" si="3"/>
        <v>0</v>
      </c>
      <c r="K40" s="91"/>
    </row>
    <row r="41" spans="1:11" ht="12.75" customHeight="1">
      <c r="A41" s="171"/>
      <c r="B41" s="44"/>
      <c r="C41" s="4"/>
      <c r="D41" s="8" t="s">
        <v>265</v>
      </c>
      <c r="E41" s="6"/>
      <c r="F41" s="6">
        <f t="shared" si="0"/>
        <v>0</v>
      </c>
      <c r="G41" s="6"/>
      <c r="H41" s="43"/>
      <c r="I41" s="43"/>
      <c r="J41" s="36">
        <f t="shared" si="3"/>
        <v>0</v>
      </c>
      <c r="K41" s="91"/>
    </row>
    <row r="42" spans="1:11" ht="23.25" customHeight="1">
      <c r="A42" s="160"/>
      <c r="B42" s="147">
        <v>60014</v>
      </c>
      <c r="C42" s="3"/>
      <c r="D42" s="3" t="s">
        <v>226</v>
      </c>
      <c r="E42" s="5">
        <f>E46+E47+E48</f>
        <v>64871</v>
      </c>
      <c r="F42" s="6">
        <f t="shared" si="0"/>
        <v>0.25256936436271704</v>
      </c>
      <c r="G42" s="5">
        <f>G46+G47+G48</f>
        <v>60500</v>
      </c>
      <c r="H42" s="5" t="e">
        <f>H46+H47+H48+#REF!</f>
        <v>#REF!</v>
      </c>
      <c r="I42" s="41">
        <f>(G42/E42)*100</f>
        <v>93.2620123013365</v>
      </c>
      <c r="J42" s="36">
        <f t="shared" si="3"/>
        <v>0.22901549605342233</v>
      </c>
      <c r="K42" s="91"/>
    </row>
    <row r="43" spans="1:11" ht="12.75">
      <c r="A43" s="160"/>
      <c r="B43" s="156"/>
      <c r="C43" s="3"/>
      <c r="D43" s="3" t="s">
        <v>276</v>
      </c>
      <c r="E43" s="5">
        <f>E46+E47+E48</f>
        <v>64871</v>
      </c>
      <c r="F43" s="6">
        <f t="shared" si="0"/>
        <v>0.25256936436271704</v>
      </c>
      <c r="G43" s="5">
        <f>G46+G47+G48</f>
        <v>60500</v>
      </c>
      <c r="H43" s="5">
        <f>H46+H47+H48</f>
        <v>0</v>
      </c>
      <c r="I43" s="41"/>
      <c r="J43" s="36">
        <f t="shared" si="3"/>
        <v>0.22901549605342233</v>
      </c>
      <c r="K43" s="91"/>
    </row>
    <row r="44" spans="1:11" ht="12.75">
      <c r="A44" s="160"/>
      <c r="B44" s="156"/>
      <c r="C44" s="3"/>
      <c r="D44" s="3" t="s">
        <v>233</v>
      </c>
      <c r="E44" s="5"/>
      <c r="F44" s="6">
        <f t="shared" si="0"/>
        <v>0</v>
      </c>
      <c r="G44" s="5"/>
      <c r="H44" s="5"/>
      <c r="I44" s="41"/>
      <c r="J44" s="36">
        <f t="shared" si="3"/>
        <v>0</v>
      </c>
      <c r="K44" s="91"/>
    </row>
    <row r="45" spans="1:11" ht="12.75">
      <c r="A45" s="160"/>
      <c r="B45" s="156"/>
      <c r="C45" s="3"/>
      <c r="D45" s="3" t="s">
        <v>299</v>
      </c>
      <c r="E45" s="5"/>
      <c r="F45" s="6">
        <f t="shared" si="0"/>
        <v>0</v>
      </c>
      <c r="G45" s="5"/>
      <c r="H45" s="5" t="e">
        <f>#REF!</f>
        <v>#REF!</v>
      </c>
      <c r="I45" s="41"/>
      <c r="J45" s="36">
        <f t="shared" si="3"/>
        <v>0</v>
      </c>
      <c r="K45" s="91"/>
    </row>
    <row r="46" spans="1:11" ht="12.75">
      <c r="A46" s="160"/>
      <c r="B46" s="156"/>
      <c r="C46" s="4">
        <v>4210</v>
      </c>
      <c r="D46" s="4" t="s">
        <v>91</v>
      </c>
      <c r="E46" s="6">
        <v>1000</v>
      </c>
      <c r="F46" s="6">
        <f t="shared" si="0"/>
        <v>0.0038934094489481747</v>
      </c>
      <c r="G46" s="6">
        <v>500</v>
      </c>
      <c r="H46" s="43"/>
      <c r="I46" s="37">
        <f>(G46/E46)*100</f>
        <v>50</v>
      </c>
      <c r="J46" s="36">
        <f t="shared" si="3"/>
        <v>0.0018926900500282836</v>
      </c>
      <c r="K46" s="91"/>
    </row>
    <row r="47" spans="1:11" ht="14.25" customHeight="1">
      <c r="A47" s="160"/>
      <c r="B47" s="156"/>
      <c r="C47" s="4">
        <v>4270</v>
      </c>
      <c r="D47" s="4" t="s">
        <v>79</v>
      </c>
      <c r="E47" s="6">
        <v>2000</v>
      </c>
      <c r="F47" s="6">
        <f t="shared" si="0"/>
        <v>0.007786818897896349</v>
      </c>
      <c r="G47" s="6">
        <v>3000</v>
      </c>
      <c r="H47" s="43"/>
      <c r="I47" s="37">
        <f>(G47/E47)*100</f>
        <v>150</v>
      </c>
      <c r="J47" s="36">
        <f t="shared" si="3"/>
        <v>0.011356140300169702</v>
      </c>
      <c r="K47" s="91"/>
    </row>
    <row r="48" spans="1:11" ht="12.75">
      <c r="A48" s="160"/>
      <c r="B48" s="156"/>
      <c r="C48" s="4" t="s">
        <v>80</v>
      </c>
      <c r="D48" s="4" t="s">
        <v>89</v>
      </c>
      <c r="E48" s="6">
        <v>61871</v>
      </c>
      <c r="F48" s="6">
        <f t="shared" si="0"/>
        <v>0.2408891360158725</v>
      </c>
      <c r="G48" s="6">
        <v>57000</v>
      </c>
      <c r="H48" s="43"/>
      <c r="I48" s="37">
        <f>(G48/E48)*100</f>
        <v>92.12716781690938</v>
      </c>
      <c r="J48" s="36">
        <f t="shared" si="3"/>
        <v>0.2157666657032243</v>
      </c>
      <c r="K48" s="91"/>
    </row>
    <row r="49" spans="1:11" ht="12.75">
      <c r="A49" s="160"/>
      <c r="B49" s="147" t="s">
        <v>43</v>
      </c>
      <c r="C49" s="3"/>
      <c r="D49" s="3" t="s">
        <v>11</v>
      </c>
      <c r="E49" s="5">
        <f>E56+E57+E58+E59+E60+E61+E62+E65+E69+E72+E68+E79+E73+E77</f>
        <v>397454</v>
      </c>
      <c r="F49" s="6">
        <f t="shared" si="0"/>
        <v>1.5474511591222477</v>
      </c>
      <c r="G49" s="5">
        <f>G56+G57+G58+G59+G60+G61+G62+G65+G69+G72+G68+G79+G73+G77</f>
        <v>547930</v>
      </c>
      <c r="H49" s="5" t="e">
        <f>H56+H57+H58+H59+H60+H61+H62+H65+H69+H72+H68+H79+H73+H77</f>
        <v>#REF!</v>
      </c>
      <c r="I49" s="37">
        <f>(G49/E49)*100</f>
        <v>137.8599787648382</v>
      </c>
      <c r="J49" s="36">
        <f>(G49/$G$873)*100</f>
        <v>2.074123318223995</v>
      </c>
      <c r="K49" s="91"/>
    </row>
    <row r="50" spans="1:11" ht="12.75">
      <c r="A50" s="160"/>
      <c r="B50" s="148"/>
      <c r="C50" s="3"/>
      <c r="D50" s="46" t="s">
        <v>290</v>
      </c>
      <c r="E50" s="5">
        <f>E79+E73+E77</f>
        <v>68600</v>
      </c>
      <c r="F50" s="6">
        <f t="shared" si="0"/>
        <v>0.2670878881978448</v>
      </c>
      <c r="G50" s="5">
        <f>G79+G73+G77</f>
        <v>233700</v>
      </c>
      <c r="H50" s="5" t="e">
        <f>H79+H73+H77</f>
        <v>#REF!</v>
      </c>
      <c r="I50" s="37"/>
      <c r="J50" s="36">
        <f>(G50/$G$873)*100</f>
        <v>0.8846433293832198</v>
      </c>
      <c r="K50" s="91"/>
    </row>
    <row r="51" spans="1:11" ht="12.75">
      <c r="A51" s="160"/>
      <c r="B51" s="148"/>
      <c r="C51" s="3"/>
      <c r="D51" s="46" t="s">
        <v>345</v>
      </c>
      <c r="E51" s="5"/>
      <c r="F51" s="6">
        <f t="shared" si="0"/>
        <v>0</v>
      </c>
      <c r="G51" s="5">
        <f>G77+G79</f>
        <v>233700</v>
      </c>
      <c r="H51" s="5"/>
      <c r="I51" s="37"/>
      <c r="J51" s="36"/>
      <c r="K51" s="91"/>
    </row>
    <row r="52" spans="1:11" ht="12.75">
      <c r="A52" s="160"/>
      <c r="B52" s="148"/>
      <c r="C52" s="3"/>
      <c r="D52" s="22" t="s">
        <v>291</v>
      </c>
      <c r="E52" s="47">
        <f>E56+E57+E58+E59+E60+E61+E62+E65+E68+E69+E72</f>
        <v>328854</v>
      </c>
      <c r="F52" s="6">
        <f t="shared" si="0"/>
        <v>1.280363270924403</v>
      </c>
      <c r="G52" s="47">
        <f>G56+G57+G58+G59+G60+G61+G62+G65+G68+G69+G72</f>
        <v>314230</v>
      </c>
      <c r="H52" s="47">
        <f>H56+H57+H58+H59+H60+H61+H62+H65+H68+H69+H72</f>
        <v>0</v>
      </c>
      <c r="I52" s="126"/>
      <c r="J52" s="127">
        <f>(G52/$G$873)*100</f>
        <v>1.1894799888407752</v>
      </c>
      <c r="K52" s="91"/>
    </row>
    <row r="53" spans="1:11" ht="12.75">
      <c r="A53" s="160"/>
      <c r="B53" s="148"/>
      <c r="C53" s="3"/>
      <c r="D53" s="3" t="s">
        <v>315</v>
      </c>
      <c r="E53" s="5">
        <f>SUM(E50:E52)</f>
        <v>397454</v>
      </c>
      <c r="F53" s="6">
        <f t="shared" si="0"/>
        <v>1.5474511591222477</v>
      </c>
      <c r="G53" s="5">
        <f>SUM(G50:G52)</f>
        <v>781630</v>
      </c>
      <c r="H53" s="5" t="e">
        <f>SUM(H50:H52)</f>
        <v>#REF!</v>
      </c>
      <c r="I53" s="37"/>
      <c r="J53" s="36"/>
      <c r="K53" s="91"/>
    </row>
    <row r="54" spans="1:11" ht="12.75">
      <c r="A54" s="160"/>
      <c r="B54" s="148"/>
      <c r="C54" s="3"/>
      <c r="D54" s="3" t="s">
        <v>283</v>
      </c>
      <c r="E54" s="5">
        <f>E64+E67+E71+E73+E79+E72</f>
        <v>314100</v>
      </c>
      <c r="F54" s="6">
        <f t="shared" si="0"/>
        <v>1.2229199079146218</v>
      </c>
      <c r="G54" s="5">
        <f>G64+G67+G71+G73+G79+G72</f>
        <v>327200</v>
      </c>
      <c r="H54" s="5" t="e">
        <f>H64+H67+H71+H73+H79+H72</f>
        <v>#REF!</v>
      </c>
      <c r="I54" s="37"/>
      <c r="J54" s="36"/>
      <c r="K54" s="91"/>
    </row>
    <row r="55" spans="1:11" ht="12.75">
      <c r="A55" s="160"/>
      <c r="B55" s="148"/>
      <c r="C55" s="3"/>
      <c r="D55" s="3" t="s">
        <v>423</v>
      </c>
      <c r="E55" s="5">
        <f>E56+E57+E58+E59+E60+E61+E63+E66+E68+E70</f>
        <v>83354</v>
      </c>
      <c r="F55" s="6">
        <f t="shared" si="0"/>
        <v>0.32453125120762616</v>
      </c>
      <c r="G55" s="5">
        <f>G56+G57+G58+G59+G60+G61+G63+G66+G68+G70</f>
        <v>68730</v>
      </c>
      <c r="H55" s="5">
        <f>H56+H57+H58+H59+H60+H61+H63+H66+H68+H70</f>
        <v>0</v>
      </c>
      <c r="I55" s="37"/>
      <c r="J55" s="36"/>
      <c r="K55" s="91"/>
    </row>
    <row r="56" spans="1:11" ht="15" customHeight="1">
      <c r="A56" s="160"/>
      <c r="B56" s="152"/>
      <c r="C56" s="4" t="s">
        <v>93</v>
      </c>
      <c r="D56" s="4" t="s">
        <v>94</v>
      </c>
      <c r="E56" s="6">
        <v>2800</v>
      </c>
      <c r="F56" s="6">
        <f t="shared" si="0"/>
        <v>0.010901546457054889</v>
      </c>
      <c r="G56" s="6">
        <v>2000</v>
      </c>
      <c r="H56" s="43"/>
      <c r="I56" s="37">
        <f aca="true" t="shared" si="4" ref="I56:I62">(G56/E56)*100</f>
        <v>71.42857142857143</v>
      </c>
      <c r="J56" s="36">
        <f aca="true" t="shared" si="5" ref="J56:J75">(G56/$G$873)*100</f>
        <v>0.0075707602001131346</v>
      </c>
      <c r="K56" s="91"/>
    </row>
    <row r="57" spans="1:11" ht="13.5" customHeight="1">
      <c r="A57" s="160"/>
      <c r="B57" s="152"/>
      <c r="C57" s="4" t="s">
        <v>95</v>
      </c>
      <c r="D57" s="4" t="s">
        <v>96</v>
      </c>
      <c r="E57" s="6">
        <v>19344</v>
      </c>
      <c r="F57" s="6">
        <f t="shared" si="0"/>
        <v>0.07531411238045349</v>
      </c>
      <c r="G57" s="6">
        <v>20000</v>
      </c>
      <c r="H57" s="43"/>
      <c r="I57" s="37">
        <f t="shared" si="4"/>
        <v>103.3912324234905</v>
      </c>
      <c r="J57" s="36">
        <f t="shared" si="5"/>
        <v>0.07570760200113134</v>
      </c>
      <c r="K57" s="91"/>
    </row>
    <row r="58" spans="1:11" ht="12.75" customHeight="1">
      <c r="A58" s="160"/>
      <c r="B58" s="152"/>
      <c r="C58" s="22" t="s">
        <v>97</v>
      </c>
      <c r="D58" s="4" t="s">
        <v>267</v>
      </c>
      <c r="E58" s="6">
        <v>4680</v>
      </c>
      <c r="F58" s="6">
        <f t="shared" si="0"/>
        <v>0.018221156221077457</v>
      </c>
      <c r="G58" s="6">
        <v>950</v>
      </c>
      <c r="H58" s="43"/>
      <c r="I58" s="37">
        <f t="shared" si="4"/>
        <v>20.299145299145298</v>
      </c>
      <c r="J58" s="36">
        <f t="shared" si="5"/>
        <v>0.003596111095053739</v>
      </c>
      <c r="K58" s="91"/>
    </row>
    <row r="59" spans="1:11" ht="12" customHeight="1">
      <c r="A59" s="160"/>
      <c r="B59" s="152"/>
      <c r="C59" s="4" t="s">
        <v>99</v>
      </c>
      <c r="D59" s="4" t="s">
        <v>86</v>
      </c>
      <c r="E59" s="6">
        <v>4175</v>
      </c>
      <c r="F59" s="6">
        <f t="shared" si="0"/>
        <v>0.016254984449358627</v>
      </c>
      <c r="G59" s="6">
        <v>4084</v>
      </c>
      <c r="H59" s="43"/>
      <c r="I59" s="37">
        <f t="shared" si="4"/>
        <v>97.82035928143713</v>
      </c>
      <c r="J59" s="36">
        <f t="shared" si="5"/>
        <v>0.01545949232863102</v>
      </c>
      <c r="K59" s="91"/>
    </row>
    <row r="60" spans="1:11" ht="12.75">
      <c r="A60" s="160"/>
      <c r="B60" s="152"/>
      <c r="C60" s="4" t="s">
        <v>100</v>
      </c>
      <c r="D60" s="4" t="s">
        <v>87</v>
      </c>
      <c r="E60" s="6">
        <v>1055</v>
      </c>
      <c r="F60" s="6">
        <f t="shared" si="0"/>
        <v>0.004107546968640324</v>
      </c>
      <c r="G60" s="6">
        <v>1096</v>
      </c>
      <c r="H60" s="43"/>
      <c r="I60" s="37">
        <f t="shared" si="4"/>
        <v>103.88625592417063</v>
      </c>
      <c r="J60" s="36">
        <f t="shared" si="5"/>
        <v>0.004148776589661997</v>
      </c>
      <c r="K60" s="91"/>
    </row>
    <row r="61" spans="1:11" ht="12.75">
      <c r="A61" s="160"/>
      <c r="B61" s="152"/>
      <c r="C61" s="4" t="s">
        <v>101</v>
      </c>
      <c r="D61" s="4" t="s">
        <v>88</v>
      </c>
      <c r="E61" s="6">
        <v>18000</v>
      </c>
      <c r="F61" s="6">
        <f t="shared" si="0"/>
        <v>0.07008137008106714</v>
      </c>
      <c r="G61" s="6">
        <v>19000</v>
      </c>
      <c r="H61" s="43"/>
      <c r="I61" s="37">
        <f t="shared" si="4"/>
        <v>105.55555555555556</v>
      </c>
      <c r="J61" s="36">
        <f t="shared" si="5"/>
        <v>0.07192222190107478</v>
      </c>
      <c r="K61" s="91"/>
    </row>
    <row r="62" spans="1:11" ht="15.75" customHeight="1">
      <c r="A62" s="160"/>
      <c r="B62" s="152"/>
      <c r="C62" s="4" t="s">
        <v>102</v>
      </c>
      <c r="D62" s="4" t="s">
        <v>103</v>
      </c>
      <c r="E62" s="6">
        <f>E63+E64</f>
        <v>42000</v>
      </c>
      <c r="F62" s="6">
        <f t="shared" si="0"/>
        <v>0.16352319685582334</v>
      </c>
      <c r="G62" s="6">
        <f>G63+G64</f>
        <v>40000</v>
      </c>
      <c r="H62" s="6">
        <f>H63+H64</f>
        <v>0</v>
      </c>
      <c r="I62" s="37">
        <f t="shared" si="4"/>
        <v>95.23809523809523</v>
      </c>
      <c r="J62" s="36">
        <f t="shared" si="5"/>
        <v>0.1514152040022627</v>
      </c>
      <c r="K62" s="91"/>
    </row>
    <row r="63" spans="1:11" ht="10.5" customHeight="1">
      <c r="A63" s="160"/>
      <c r="B63" s="152"/>
      <c r="C63" s="4"/>
      <c r="D63" s="4" t="s">
        <v>265</v>
      </c>
      <c r="E63" s="6">
        <v>32000</v>
      </c>
      <c r="F63" s="6">
        <f t="shared" si="0"/>
        <v>0.12458910236634159</v>
      </c>
      <c r="G63" s="6">
        <v>20000</v>
      </c>
      <c r="H63" s="43"/>
      <c r="I63" s="37"/>
      <c r="J63" s="36">
        <f t="shared" si="5"/>
        <v>0.07570760200113134</v>
      </c>
      <c r="K63" s="91"/>
    </row>
    <row r="64" spans="1:11" ht="9.75" customHeight="1">
      <c r="A64" s="160"/>
      <c r="B64" s="152"/>
      <c r="C64" s="4"/>
      <c r="D64" s="4" t="s">
        <v>283</v>
      </c>
      <c r="E64" s="6">
        <v>10000</v>
      </c>
      <c r="F64" s="6">
        <f t="shared" si="0"/>
        <v>0.03893409448948174</v>
      </c>
      <c r="G64" s="6">
        <v>20000</v>
      </c>
      <c r="H64" s="43"/>
      <c r="I64" s="37"/>
      <c r="J64" s="36">
        <f t="shared" si="5"/>
        <v>0.07570760200113134</v>
      </c>
      <c r="K64" s="91"/>
    </row>
    <row r="65" spans="1:11" ht="15.75" customHeight="1">
      <c r="A65" s="160"/>
      <c r="B65" s="152"/>
      <c r="C65" s="4" t="s">
        <v>78</v>
      </c>
      <c r="D65" s="4" t="s">
        <v>79</v>
      </c>
      <c r="E65" s="6">
        <f>E66+E67</f>
        <v>90500</v>
      </c>
      <c r="F65" s="6">
        <f t="shared" si="0"/>
        <v>0.35235355512980976</v>
      </c>
      <c r="G65" s="6">
        <f>G66+G67</f>
        <v>80500</v>
      </c>
      <c r="H65" s="6">
        <f>H66+H67</f>
        <v>0</v>
      </c>
      <c r="I65" s="37">
        <f>(G65/E65)*100</f>
        <v>88.95027624309392</v>
      </c>
      <c r="J65" s="36">
        <f t="shared" si="5"/>
        <v>0.30472309805455366</v>
      </c>
      <c r="K65" s="91"/>
    </row>
    <row r="66" spans="1:11" ht="11.25" customHeight="1">
      <c r="A66" s="160"/>
      <c r="B66" s="152"/>
      <c r="C66" s="4"/>
      <c r="D66" s="4" t="s">
        <v>265</v>
      </c>
      <c r="E66" s="6">
        <v>500</v>
      </c>
      <c r="F66" s="6">
        <f t="shared" si="0"/>
        <v>0.0019467047244740873</v>
      </c>
      <c r="G66" s="6">
        <v>500</v>
      </c>
      <c r="H66" s="43"/>
      <c r="I66" s="37"/>
      <c r="J66" s="36">
        <f t="shared" si="5"/>
        <v>0.0018926900500282836</v>
      </c>
      <c r="K66" s="91"/>
    </row>
    <row r="67" spans="1:11" ht="12" customHeight="1">
      <c r="A67" s="160"/>
      <c r="B67" s="152"/>
      <c r="C67" s="4"/>
      <c r="D67" s="4" t="s">
        <v>283</v>
      </c>
      <c r="E67" s="6">
        <v>90000</v>
      </c>
      <c r="F67" s="6">
        <f t="shared" si="0"/>
        <v>0.3504068504053357</v>
      </c>
      <c r="G67" s="6">
        <v>80000</v>
      </c>
      <c r="H67" s="43"/>
      <c r="I67" s="37"/>
      <c r="J67" s="36">
        <f t="shared" si="5"/>
        <v>0.3028304080045254</v>
      </c>
      <c r="K67" s="91"/>
    </row>
    <row r="68" spans="1:11" ht="12.75">
      <c r="A68" s="160"/>
      <c r="B68" s="152"/>
      <c r="C68" s="4">
        <v>4280</v>
      </c>
      <c r="D68" s="4" t="s">
        <v>266</v>
      </c>
      <c r="E68" s="6">
        <v>600</v>
      </c>
      <c r="F68" s="6">
        <f aca="true" t="shared" si="6" ref="F68:F131">(E68/$E$873)*100</f>
        <v>0.0023360456693689046</v>
      </c>
      <c r="G68" s="6">
        <v>600</v>
      </c>
      <c r="H68" s="43"/>
      <c r="I68" s="37">
        <f>(G68/E68)*100</f>
        <v>100</v>
      </c>
      <c r="J68" s="36">
        <f t="shared" si="5"/>
        <v>0.00227122806003394</v>
      </c>
      <c r="K68" s="91"/>
    </row>
    <row r="69" spans="1:11" ht="12.75">
      <c r="A69" s="160"/>
      <c r="B69" s="152"/>
      <c r="C69" s="4" t="s">
        <v>80</v>
      </c>
      <c r="D69" s="4" t="s">
        <v>89</v>
      </c>
      <c r="E69" s="6">
        <f>E70+E71</f>
        <v>145200</v>
      </c>
      <c r="F69" s="6">
        <f t="shared" si="6"/>
        <v>0.565323051987275</v>
      </c>
      <c r="G69" s="6">
        <f>G70+G71</f>
        <v>145500</v>
      </c>
      <c r="H69" s="6">
        <f>H70+H71</f>
        <v>0</v>
      </c>
      <c r="I69" s="37">
        <f>(G69/E69)*100</f>
        <v>100.20661157024793</v>
      </c>
      <c r="J69" s="36">
        <f t="shared" si="5"/>
        <v>0.5507728045582305</v>
      </c>
      <c r="K69" s="91"/>
    </row>
    <row r="70" spans="1:11" ht="12.75">
      <c r="A70" s="160"/>
      <c r="B70" s="152"/>
      <c r="C70" s="4"/>
      <c r="D70" s="4" t="s">
        <v>265</v>
      </c>
      <c r="E70" s="6">
        <v>200</v>
      </c>
      <c r="F70" s="6">
        <f t="shared" si="6"/>
        <v>0.000778681889789635</v>
      </c>
      <c r="G70" s="6">
        <v>500</v>
      </c>
      <c r="H70" s="43"/>
      <c r="I70" s="37"/>
      <c r="J70" s="36">
        <f t="shared" si="5"/>
        <v>0.0018926900500282836</v>
      </c>
      <c r="K70" s="91"/>
    </row>
    <row r="71" spans="1:11" ht="12.75">
      <c r="A71" s="160"/>
      <c r="B71" s="152"/>
      <c r="C71" s="4"/>
      <c r="D71" s="4" t="s">
        <v>283</v>
      </c>
      <c r="E71" s="6">
        <v>145000</v>
      </c>
      <c r="F71" s="6">
        <f t="shared" si="6"/>
        <v>0.5645443700974853</v>
      </c>
      <c r="G71" s="6">
        <v>145000</v>
      </c>
      <c r="H71" s="43"/>
      <c r="I71" s="37"/>
      <c r="J71" s="36">
        <f t="shared" si="5"/>
        <v>0.5488801145082023</v>
      </c>
      <c r="K71" s="91"/>
    </row>
    <row r="72" spans="1:11" ht="21" customHeight="1">
      <c r="A72" s="160"/>
      <c r="B72" s="152"/>
      <c r="C72" s="4">
        <v>4520</v>
      </c>
      <c r="D72" s="4" t="s">
        <v>104</v>
      </c>
      <c r="E72" s="6">
        <v>500</v>
      </c>
      <c r="F72" s="6">
        <f t="shared" si="6"/>
        <v>0.0019467047244740873</v>
      </c>
      <c r="G72" s="6">
        <v>500</v>
      </c>
      <c r="H72" s="43"/>
      <c r="I72" s="37">
        <f>(G72/E72)*100</f>
        <v>100</v>
      </c>
      <c r="J72" s="36">
        <f t="shared" si="5"/>
        <v>0.0018926900500282836</v>
      </c>
      <c r="K72" s="91"/>
    </row>
    <row r="73" spans="1:11" ht="22.5" customHeight="1">
      <c r="A73" s="160"/>
      <c r="B73" s="152"/>
      <c r="C73" s="178" t="s">
        <v>37</v>
      </c>
      <c r="D73" s="45" t="s">
        <v>284</v>
      </c>
      <c r="E73" s="25">
        <v>68600</v>
      </c>
      <c r="F73" s="6">
        <f t="shared" si="6"/>
        <v>0.2670878881978448</v>
      </c>
      <c r="G73" s="25">
        <f>G74+G75+G76</f>
        <v>0</v>
      </c>
      <c r="H73" s="25" t="e">
        <f>H74+#REF!+H75+H76</f>
        <v>#REF!</v>
      </c>
      <c r="I73" s="39">
        <f>(G73/E73)*100</f>
        <v>0</v>
      </c>
      <c r="J73" s="36">
        <f t="shared" si="5"/>
        <v>0</v>
      </c>
      <c r="K73" s="91"/>
    </row>
    <row r="74" spans="1:11" ht="10.5" customHeight="1">
      <c r="A74" s="160"/>
      <c r="B74" s="152"/>
      <c r="C74" s="179"/>
      <c r="D74" s="23" t="s">
        <v>411</v>
      </c>
      <c r="E74" s="27"/>
      <c r="F74" s="6">
        <f t="shared" si="6"/>
        <v>0</v>
      </c>
      <c r="G74" s="28"/>
      <c r="H74" s="82"/>
      <c r="I74" s="37"/>
      <c r="J74" s="36">
        <f t="shared" si="5"/>
        <v>0</v>
      </c>
      <c r="K74" s="91"/>
    </row>
    <row r="75" spans="1:11" ht="31.5" customHeight="1" hidden="1">
      <c r="A75" s="160"/>
      <c r="B75" s="152"/>
      <c r="C75" s="179"/>
      <c r="D75" s="121" t="s">
        <v>331</v>
      </c>
      <c r="E75" s="27"/>
      <c r="F75" s="6">
        <f t="shared" si="6"/>
        <v>0</v>
      </c>
      <c r="G75" s="28"/>
      <c r="H75" s="82"/>
      <c r="I75" s="37"/>
      <c r="J75" s="36">
        <f t="shared" si="5"/>
        <v>0</v>
      </c>
      <c r="K75" s="91"/>
    </row>
    <row r="76" spans="1:11" ht="22.5" hidden="1">
      <c r="A76" s="160"/>
      <c r="B76" s="152"/>
      <c r="C76" s="75"/>
      <c r="D76" s="4" t="s">
        <v>355</v>
      </c>
      <c r="E76" s="27"/>
      <c r="F76" s="6">
        <f t="shared" si="6"/>
        <v>0</v>
      </c>
      <c r="G76" s="28">
        <v>0</v>
      </c>
      <c r="H76" s="82"/>
      <c r="I76" s="37"/>
      <c r="J76" s="36"/>
      <c r="K76" s="91"/>
    </row>
    <row r="77" spans="1:11" ht="22.5">
      <c r="A77" s="160"/>
      <c r="B77" s="152"/>
      <c r="C77" s="45">
        <v>6057</v>
      </c>
      <c r="D77" s="4" t="s">
        <v>44</v>
      </c>
      <c r="E77" s="27"/>
      <c r="F77" s="6">
        <f t="shared" si="6"/>
        <v>0</v>
      </c>
      <c r="G77" s="27">
        <f>G78</f>
        <v>152000</v>
      </c>
      <c r="H77" s="25">
        <f>H78</f>
        <v>0</v>
      </c>
      <c r="I77" s="37"/>
      <c r="J77" s="36"/>
      <c r="K77" s="91"/>
    </row>
    <row r="78" spans="1:11" ht="12.75" customHeight="1">
      <c r="A78" s="160"/>
      <c r="B78" s="152"/>
      <c r="C78" s="75"/>
      <c r="D78" s="23" t="s">
        <v>412</v>
      </c>
      <c r="E78" s="27"/>
      <c r="F78" s="6">
        <f t="shared" si="6"/>
        <v>0</v>
      </c>
      <c r="G78" s="28">
        <v>152000</v>
      </c>
      <c r="H78" s="82"/>
      <c r="I78" s="37"/>
      <c r="J78" s="36"/>
      <c r="K78" s="91"/>
    </row>
    <row r="79" spans="1:11" ht="21.75" customHeight="1">
      <c r="A79" s="160"/>
      <c r="B79" s="152"/>
      <c r="C79" s="143">
        <v>6059</v>
      </c>
      <c r="D79" s="4" t="s">
        <v>44</v>
      </c>
      <c r="E79" s="6"/>
      <c r="F79" s="6">
        <f t="shared" si="6"/>
        <v>0</v>
      </c>
      <c r="G79" s="29">
        <f>G80</f>
        <v>81700</v>
      </c>
      <c r="H79" s="29">
        <f>H80</f>
        <v>0</v>
      </c>
      <c r="I79" s="37"/>
      <c r="J79" s="36">
        <f>(G79/$G$873)*100</f>
        <v>0.30926555417462154</v>
      </c>
      <c r="K79" s="91"/>
    </row>
    <row r="80" spans="1:11" ht="12" customHeight="1">
      <c r="A80" s="160"/>
      <c r="B80" s="152"/>
      <c r="C80" s="144"/>
      <c r="D80" s="23" t="s">
        <v>412</v>
      </c>
      <c r="E80" s="6"/>
      <c r="F80" s="6">
        <f t="shared" si="6"/>
        <v>0</v>
      </c>
      <c r="G80" s="29">
        <v>81700</v>
      </c>
      <c r="H80" s="81"/>
      <c r="I80" s="37"/>
      <c r="J80" s="36">
        <f>(G80/$G$873)*100</f>
        <v>0.30926555417462154</v>
      </c>
      <c r="K80" s="91"/>
    </row>
    <row r="81" spans="1:11" ht="12.75">
      <c r="A81" s="169" t="s">
        <v>45</v>
      </c>
      <c r="B81" s="4"/>
      <c r="C81" s="4"/>
      <c r="D81" s="3" t="s">
        <v>12</v>
      </c>
      <c r="E81" s="5">
        <f>E88+E90</f>
        <v>211980.81</v>
      </c>
      <c r="F81" s="6">
        <f t="shared" si="6"/>
        <v>0.8253280886496878</v>
      </c>
      <c r="G81" s="5">
        <f>G88+G90</f>
        <v>85700</v>
      </c>
      <c r="H81" s="5" t="e">
        <f>H88+H90</f>
        <v>#REF!</v>
      </c>
      <c r="I81" s="41">
        <f>(G81/E81)*100</f>
        <v>40.42818781568011</v>
      </c>
      <c r="J81" s="36">
        <f>(G81/$G$873)*100</f>
        <v>0.3244070745748478</v>
      </c>
      <c r="K81" s="91"/>
    </row>
    <row r="82" spans="1:11" ht="12.75">
      <c r="A82" s="169"/>
      <c r="B82" s="4"/>
      <c r="C82" s="4"/>
      <c r="D82" s="8" t="s">
        <v>232</v>
      </c>
      <c r="E82" s="6">
        <f>E89+E91+E92+E93+E94+E95+E96+E98+E97</f>
        <v>72550</v>
      </c>
      <c r="F82" s="6">
        <f t="shared" si="6"/>
        <v>0.28246685552119005</v>
      </c>
      <c r="G82" s="6">
        <f>G89+G91+G92+G93+G94+G95+G96+G98+G97</f>
        <v>80700</v>
      </c>
      <c r="H82" s="6">
        <f>H89+H91+H92+H93+H94+H95+H96+H98+H97</f>
        <v>0</v>
      </c>
      <c r="I82" s="41">
        <f>(G82/E82)*100</f>
        <v>111.23363197794625</v>
      </c>
      <c r="J82" s="36">
        <f>(G82/$G$873)*100</f>
        <v>0.305480174074565</v>
      </c>
      <c r="K82" s="91"/>
    </row>
    <row r="83" spans="1:11" ht="12.75">
      <c r="A83" s="169"/>
      <c r="B83" s="4"/>
      <c r="C83" s="4"/>
      <c r="D83" s="8" t="s">
        <v>233</v>
      </c>
      <c r="E83" s="6">
        <f>E99+E103+E101</f>
        <v>139430.81</v>
      </c>
      <c r="F83" s="6">
        <f t="shared" si="6"/>
        <v>0.5428612331284977</v>
      </c>
      <c r="G83" s="6">
        <f>G99+G103+G101</f>
        <v>5000</v>
      </c>
      <c r="H83" s="6" t="e">
        <f>H99+#REF!+H103+H101</f>
        <v>#REF!</v>
      </c>
      <c r="I83" s="41">
        <f>(G83/E83)*100</f>
        <v>3.5860079992363234</v>
      </c>
      <c r="J83" s="36">
        <f>(G83/$G$873)*100</f>
        <v>0.018926900500282836</v>
      </c>
      <c r="K83" s="91"/>
    </row>
    <row r="84" spans="1:11" ht="12.75">
      <c r="A84" s="169"/>
      <c r="B84" s="4"/>
      <c r="C84" s="4"/>
      <c r="D84" s="8" t="s">
        <v>346</v>
      </c>
      <c r="E84" s="6">
        <f>E101</f>
        <v>132977</v>
      </c>
      <c r="F84" s="6">
        <f t="shared" si="6"/>
        <v>0.5177339082927814</v>
      </c>
      <c r="G84" s="6">
        <f>G101</f>
        <v>0</v>
      </c>
      <c r="H84" s="6"/>
      <c r="I84" s="41"/>
      <c r="J84" s="36"/>
      <c r="K84" s="91"/>
    </row>
    <row r="85" spans="1:11" ht="9.75" customHeight="1">
      <c r="A85" s="169"/>
      <c r="B85" s="4"/>
      <c r="C85" s="4"/>
      <c r="D85" s="8" t="s">
        <v>237</v>
      </c>
      <c r="E85" s="6">
        <v>0</v>
      </c>
      <c r="F85" s="6">
        <f t="shared" si="6"/>
        <v>0</v>
      </c>
      <c r="G85" s="6">
        <v>0</v>
      </c>
      <c r="H85" s="6">
        <v>0</v>
      </c>
      <c r="I85" s="41" t="e">
        <f>(G85/E85)*100</f>
        <v>#DIV/0!</v>
      </c>
      <c r="J85" s="36">
        <f aca="true" t="shared" si="7" ref="J85:J100">(G85/$G$873)*100</f>
        <v>0</v>
      </c>
      <c r="K85" s="91"/>
    </row>
    <row r="86" spans="1:11" ht="12.75">
      <c r="A86" s="169"/>
      <c r="B86" s="4"/>
      <c r="C86" s="4"/>
      <c r="D86" s="45" t="s">
        <v>347</v>
      </c>
      <c r="E86" s="27">
        <f>E82+E83+E85</f>
        <v>211980.81</v>
      </c>
      <c r="F86" s="6">
        <f t="shared" si="6"/>
        <v>0.8253280886496878</v>
      </c>
      <c r="G86" s="27">
        <f>G82+G83+G85</f>
        <v>85700</v>
      </c>
      <c r="H86" s="27" t="e">
        <f>H82+H83+H85</f>
        <v>#REF!</v>
      </c>
      <c r="I86" s="41">
        <f>(G86/E86)*100</f>
        <v>40.42818781568011</v>
      </c>
      <c r="J86" s="36">
        <f t="shared" si="7"/>
        <v>0.3244070745748478</v>
      </c>
      <c r="K86" s="91"/>
    </row>
    <row r="87" spans="1:11" ht="9.75" customHeight="1">
      <c r="A87" s="169"/>
      <c r="B87" s="4"/>
      <c r="C87" s="4"/>
      <c r="D87" s="24" t="s">
        <v>256</v>
      </c>
      <c r="E87" s="6"/>
      <c r="F87" s="6">
        <f t="shared" si="6"/>
        <v>0</v>
      </c>
      <c r="G87" s="6"/>
      <c r="H87" s="6"/>
      <c r="I87" s="41"/>
      <c r="J87" s="36">
        <f t="shared" si="7"/>
        <v>0</v>
      </c>
      <c r="K87" s="91"/>
    </row>
    <row r="88" spans="1:11" ht="21">
      <c r="A88" s="166"/>
      <c r="B88" s="145" t="s">
        <v>105</v>
      </c>
      <c r="C88" s="4"/>
      <c r="D88" s="3" t="s">
        <v>106</v>
      </c>
      <c r="E88" s="5">
        <f>E89</f>
        <v>13000</v>
      </c>
      <c r="F88" s="6">
        <f t="shared" si="6"/>
        <v>0.05061432283632627</v>
      </c>
      <c r="G88" s="5">
        <f>G89</f>
        <v>10000</v>
      </c>
      <c r="H88" s="5">
        <f>H89</f>
        <v>0</v>
      </c>
      <c r="I88" s="41">
        <f aca="true" t="shared" si="8" ref="I88:I97">(G88/E88)*100</f>
        <v>76.92307692307693</v>
      </c>
      <c r="J88" s="36">
        <f t="shared" si="7"/>
        <v>0.03785380100056567</v>
      </c>
      <c r="K88" s="91"/>
    </row>
    <row r="89" spans="1:11" ht="12.75">
      <c r="A89" s="166"/>
      <c r="B89" s="145"/>
      <c r="C89" s="4" t="s">
        <v>80</v>
      </c>
      <c r="D89" s="4" t="s">
        <v>89</v>
      </c>
      <c r="E89" s="6">
        <v>13000</v>
      </c>
      <c r="F89" s="6">
        <f t="shared" si="6"/>
        <v>0.05061432283632627</v>
      </c>
      <c r="G89" s="29">
        <v>10000</v>
      </c>
      <c r="H89" s="81"/>
      <c r="I89" s="37">
        <f t="shared" si="8"/>
        <v>76.92307692307693</v>
      </c>
      <c r="J89" s="36">
        <f t="shared" si="7"/>
        <v>0.03785380100056567</v>
      </c>
      <c r="K89" s="91"/>
    </row>
    <row r="90" spans="1:11" ht="10.5" customHeight="1">
      <c r="A90" s="166"/>
      <c r="B90" s="147" t="s">
        <v>46</v>
      </c>
      <c r="C90" s="4"/>
      <c r="D90" s="3" t="s">
        <v>47</v>
      </c>
      <c r="E90" s="5">
        <f>E91+E92+E93+E94+E95+E99+E103+E96+E98+E101+E97</f>
        <v>198980.81</v>
      </c>
      <c r="F90" s="6">
        <f t="shared" si="6"/>
        <v>0.7747137658133614</v>
      </c>
      <c r="G90" s="5">
        <f>G91+G92+G93+G94+G95+G99+G103+G96+G98+G101+G97</f>
        <v>75700</v>
      </c>
      <c r="H90" s="5" t="e">
        <f>H91+H92+H93+H94+H95+H99+H103+H96+#REF!+H98+H101+H97</f>
        <v>#REF!</v>
      </c>
      <c r="I90" s="41">
        <f t="shared" si="8"/>
        <v>38.04386965758155</v>
      </c>
      <c r="J90" s="36">
        <f t="shared" si="7"/>
        <v>0.2865532735742821</v>
      </c>
      <c r="K90" s="91"/>
    </row>
    <row r="91" spans="1:11" ht="12.75">
      <c r="A91" s="166"/>
      <c r="B91" s="148"/>
      <c r="C91" s="4" t="s">
        <v>101</v>
      </c>
      <c r="D91" s="4" t="s">
        <v>108</v>
      </c>
      <c r="E91" s="6">
        <v>3000</v>
      </c>
      <c r="F91" s="6">
        <f t="shared" si="6"/>
        <v>0.011680228346844523</v>
      </c>
      <c r="G91" s="29">
        <v>3000</v>
      </c>
      <c r="H91" s="81"/>
      <c r="I91" s="37">
        <f t="shared" si="8"/>
        <v>100</v>
      </c>
      <c r="J91" s="36">
        <f t="shared" si="7"/>
        <v>0.011356140300169702</v>
      </c>
      <c r="K91" s="91"/>
    </row>
    <row r="92" spans="1:11" ht="12.75">
      <c r="A92" s="166"/>
      <c r="B92" s="148"/>
      <c r="C92" s="4" t="s">
        <v>102</v>
      </c>
      <c r="D92" s="4" t="s">
        <v>109</v>
      </c>
      <c r="E92" s="6">
        <v>8500</v>
      </c>
      <c r="F92" s="6">
        <f t="shared" si="6"/>
        <v>0.03309398031605948</v>
      </c>
      <c r="G92" s="29">
        <v>8650</v>
      </c>
      <c r="H92" s="81"/>
      <c r="I92" s="37">
        <f t="shared" si="8"/>
        <v>101.76470588235293</v>
      </c>
      <c r="J92" s="36">
        <f t="shared" si="7"/>
        <v>0.03274353786548931</v>
      </c>
      <c r="K92" s="91"/>
    </row>
    <row r="93" spans="1:11" ht="12.75">
      <c r="A93" s="166"/>
      <c r="B93" s="148"/>
      <c r="C93" s="4" t="s">
        <v>110</v>
      </c>
      <c r="D93" s="4" t="s">
        <v>77</v>
      </c>
      <c r="E93" s="6">
        <v>1000</v>
      </c>
      <c r="F93" s="6">
        <f t="shared" si="6"/>
        <v>0.0038934094489481747</v>
      </c>
      <c r="G93" s="29">
        <v>1200</v>
      </c>
      <c r="H93" s="81"/>
      <c r="I93" s="37">
        <f t="shared" si="8"/>
        <v>120</v>
      </c>
      <c r="J93" s="36">
        <f t="shared" si="7"/>
        <v>0.00454245612006788</v>
      </c>
      <c r="K93" s="91"/>
    </row>
    <row r="94" spans="1:11" ht="12.75">
      <c r="A94" s="166"/>
      <c r="B94" s="152"/>
      <c r="C94" s="4" t="s">
        <v>80</v>
      </c>
      <c r="D94" s="4" t="s">
        <v>320</v>
      </c>
      <c r="E94" s="6">
        <v>40000</v>
      </c>
      <c r="F94" s="6">
        <f t="shared" si="6"/>
        <v>0.15573637795792697</v>
      </c>
      <c r="G94" s="29">
        <v>55000</v>
      </c>
      <c r="H94" s="81"/>
      <c r="I94" s="37">
        <f t="shared" si="8"/>
        <v>137.5</v>
      </c>
      <c r="J94" s="36">
        <f t="shared" si="7"/>
        <v>0.2081959055031112</v>
      </c>
      <c r="K94" s="91"/>
    </row>
    <row r="95" spans="1:11" ht="12.75">
      <c r="A95" s="166"/>
      <c r="B95" s="152"/>
      <c r="C95" s="4" t="s">
        <v>111</v>
      </c>
      <c r="D95" s="4" t="s">
        <v>90</v>
      </c>
      <c r="E95" s="6">
        <v>2000</v>
      </c>
      <c r="F95" s="6">
        <f t="shared" si="6"/>
        <v>0.007786818897896349</v>
      </c>
      <c r="G95" s="29">
        <v>2000</v>
      </c>
      <c r="H95" s="81"/>
      <c r="I95" s="37">
        <f t="shared" si="8"/>
        <v>100</v>
      </c>
      <c r="J95" s="36">
        <f t="shared" si="7"/>
        <v>0.0075707602001131346</v>
      </c>
      <c r="K95" s="91"/>
    </row>
    <row r="96" spans="1:11" ht="21" customHeight="1">
      <c r="A96" s="166"/>
      <c r="B96" s="152"/>
      <c r="C96" s="4">
        <v>4520</v>
      </c>
      <c r="D96" s="4" t="s">
        <v>104</v>
      </c>
      <c r="E96" s="6">
        <v>750</v>
      </c>
      <c r="F96" s="6">
        <f t="shared" si="6"/>
        <v>0.0029200570867111307</v>
      </c>
      <c r="G96" s="29">
        <v>750</v>
      </c>
      <c r="H96" s="81"/>
      <c r="I96" s="37">
        <f t="shared" si="8"/>
        <v>100</v>
      </c>
      <c r="J96" s="36">
        <f t="shared" si="7"/>
        <v>0.0028390350750424256</v>
      </c>
      <c r="K96" s="91"/>
    </row>
    <row r="97" spans="1:11" ht="22.5">
      <c r="A97" s="166"/>
      <c r="B97" s="152"/>
      <c r="C97" s="4">
        <v>4600</v>
      </c>
      <c r="D97" s="4" t="s">
        <v>408</v>
      </c>
      <c r="E97" s="6">
        <v>4300</v>
      </c>
      <c r="F97" s="6">
        <f t="shared" si="6"/>
        <v>0.01674166063047715</v>
      </c>
      <c r="G97" s="29"/>
      <c r="H97" s="81"/>
      <c r="I97" s="37">
        <f t="shared" si="8"/>
        <v>0</v>
      </c>
      <c r="J97" s="36">
        <f t="shared" si="7"/>
        <v>0</v>
      </c>
      <c r="K97" s="91"/>
    </row>
    <row r="98" spans="1:11" ht="12.75">
      <c r="A98" s="166"/>
      <c r="B98" s="152"/>
      <c r="C98" s="4">
        <v>4610</v>
      </c>
      <c r="D98" s="4" t="s">
        <v>224</v>
      </c>
      <c r="E98" s="6"/>
      <c r="F98" s="6">
        <f t="shared" si="6"/>
        <v>0</v>
      </c>
      <c r="G98" s="29">
        <v>100</v>
      </c>
      <c r="H98" s="81"/>
      <c r="I98" s="37">
        <f>(G96/E96)*100</f>
        <v>100</v>
      </c>
      <c r="J98" s="36">
        <f t="shared" si="7"/>
        <v>0.0003785380100056567</v>
      </c>
      <c r="K98" s="91"/>
    </row>
    <row r="99" spans="1:11" ht="12.75">
      <c r="A99" s="166"/>
      <c r="B99" s="152"/>
      <c r="C99" s="155" t="s">
        <v>37</v>
      </c>
      <c r="D99" s="24" t="s">
        <v>48</v>
      </c>
      <c r="E99" s="25">
        <f>E100</f>
        <v>0</v>
      </c>
      <c r="F99" s="6">
        <f t="shared" si="6"/>
        <v>0</v>
      </c>
      <c r="G99" s="25"/>
      <c r="H99" s="25"/>
      <c r="I99" s="52" t="e">
        <f>(#REF!/#REF!)*100</f>
        <v>#REF!</v>
      </c>
      <c r="J99" s="36">
        <f t="shared" si="7"/>
        <v>0</v>
      </c>
      <c r="K99" s="91"/>
    </row>
    <row r="100" spans="1:11" ht="22.5">
      <c r="A100" s="166"/>
      <c r="B100" s="152"/>
      <c r="C100" s="156"/>
      <c r="D100" s="112" t="s">
        <v>363</v>
      </c>
      <c r="E100" s="6"/>
      <c r="F100" s="6">
        <f t="shared" si="6"/>
        <v>0</v>
      </c>
      <c r="G100" s="6"/>
      <c r="H100" s="62"/>
      <c r="I100" s="53"/>
      <c r="J100" s="36">
        <f t="shared" si="7"/>
        <v>0</v>
      </c>
      <c r="K100" s="91"/>
    </row>
    <row r="101" spans="1:11" ht="12.75">
      <c r="A101" s="166"/>
      <c r="B101" s="152"/>
      <c r="C101" s="74">
        <v>6057</v>
      </c>
      <c r="D101" s="24" t="s">
        <v>39</v>
      </c>
      <c r="E101" s="89">
        <f>E102</f>
        <v>132977</v>
      </c>
      <c r="F101" s="6">
        <f t="shared" si="6"/>
        <v>0.5177339082927814</v>
      </c>
      <c r="G101" s="89">
        <f>G102</f>
        <v>0</v>
      </c>
      <c r="H101" s="89">
        <f>H102</f>
        <v>0</v>
      </c>
      <c r="I101" s="53"/>
      <c r="J101" s="36"/>
      <c r="K101" s="91"/>
    </row>
    <row r="102" spans="1:11" ht="22.5">
      <c r="A102" s="166"/>
      <c r="B102" s="152"/>
      <c r="C102" s="74"/>
      <c r="D102" s="4" t="s">
        <v>328</v>
      </c>
      <c r="E102" s="6">
        <v>132977</v>
      </c>
      <c r="F102" s="6">
        <f t="shared" si="6"/>
        <v>0.5177339082927814</v>
      </c>
      <c r="G102" s="6"/>
      <c r="H102" s="62"/>
      <c r="I102" s="53"/>
      <c r="J102" s="36"/>
      <c r="K102" s="91"/>
    </row>
    <row r="103" spans="1:11" ht="21">
      <c r="A103" s="166"/>
      <c r="B103" s="152"/>
      <c r="C103" s="155">
        <v>6060</v>
      </c>
      <c r="D103" s="24" t="s">
        <v>49</v>
      </c>
      <c r="E103" s="25">
        <v>6453.81</v>
      </c>
      <c r="F103" s="6">
        <f t="shared" si="6"/>
        <v>0.025127324835716218</v>
      </c>
      <c r="G103" s="25">
        <v>5000</v>
      </c>
      <c r="H103" s="25">
        <f>H104</f>
        <v>0</v>
      </c>
      <c r="I103" s="52"/>
      <c r="J103" s="36">
        <f aca="true" t="shared" si="9" ref="J103:J114">(G103/$G$873)*100</f>
        <v>0.018926900500282836</v>
      </c>
      <c r="K103" s="91"/>
    </row>
    <row r="104" spans="1:11" ht="12.75">
      <c r="A104" s="166"/>
      <c r="B104" s="153"/>
      <c r="C104" s="157"/>
      <c r="D104" s="4" t="s">
        <v>286</v>
      </c>
      <c r="E104" s="6">
        <v>6453.81</v>
      </c>
      <c r="F104" s="6">
        <f t="shared" si="6"/>
        <v>0.025127324835716218</v>
      </c>
      <c r="G104" s="29">
        <v>5000</v>
      </c>
      <c r="H104" s="83"/>
      <c r="I104" s="52"/>
      <c r="J104" s="36">
        <f t="shared" si="9"/>
        <v>0.018926900500282836</v>
      </c>
      <c r="K104" s="91"/>
    </row>
    <row r="105" spans="1:11" ht="12" customHeight="1">
      <c r="A105" s="169" t="s">
        <v>114</v>
      </c>
      <c r="B105" s="4"/>
      <c r="C105" s="4"/>
      <c r="D105" s="3" t="s">
        <v>13</v>
      </c>
      <c r="E105" s="5">
        <f>E108+E110</f>
        <v>38900</v>
      </c>
      <c r="F105" s="6">
        <f t="shared" si="6"/>
        <v>0.15145362756408398</v>
      </c>
      <c r="G105" s="5">
        <f>G108+G110</f>
        <v>42000</v>
      </c>
      <c r="H105" s="5">
        <f>H108+H110</f>
        <v>0</v>
      </c>
      <c r="I105" s="54"/>
      <c r="J105" s="36">
        <f t="shared" si="9"/>
        <v>0.15898596420237582</v>
      </c>
      <c r="K105" s="91"/>
    </row>
    <row r="106" spans="1:11" s="110" customFormat="1" ht="12.75">
      <c r="A106" s="169"/>
      <c r="B106" s="4"/>
      <c r="C106" s="4"/>
      <c r="D106" s="8" t="s">
        <v>232</v>
      </c>
      <c r="E106" s="6">
        <f>E109+E111+E112</f>
        <v>38900</v>
      </c>
      <c r="F106" s="6">
        <f t="shared" si="6"/>
        <v>0.15145362756408398</v>
      </c>
      <c r="G106" s="6">
        <f>G109+G111+G112</f>
        <v>42000</v>
      </c>
      <c r="H106" s="6">
        <f>H109+H111+H112</f>
        <v>0</v>
      </c>
      <c r="I106" s="54"/>
      <c r="J106" s="36">
        <f t="shared" si="9"/>
        <v>0.15898596420237582</v>
      </c>
      <c r="K106" s="91"/>
    </row>
    <row r="107" spans="1:11" s="110" customFormat="1" ht="9.75" customHeight="1">
      <c r="A107" s="169"/>
      <c r="B107" s="4"/>
      <c r="C107" s="4"/>
      <c r="D107" s="8" t="s">
        <v>233</v>
      </c>
      <c r="E107" s="6"/>
      <c r="F107" s="6">
        <f t="shared" si="6"/>
        <v>0</v>
      </c>
      <c r="G107" s="6"/>
      <c r="H107" s="6"/>
      <c r="I107" s="53"/>
      <c r="J107" s="36">
        <f t="shared" si="9"/>
        <v>0</v>
      </c>
      <c r="K107" s="91"/>
    </row>
    <row r="108" spans="1:11" ht="16.5" customHeight="1">
      <c r="A108" s="168"/>
      <c r="B108" s="147" t="s">
        <v>112</v>
      </c>
      <c r="C108" s="3"/>
      <c r="D108" s="3" t="s">
        <v>14</v>
      </c>
      <c r="E108" s="5">
        <f>E109</f>
        <v>35000</v>
      </c>
      <c r="F108" s="6">
        <f t="shared" si="6"/>
        <v>0.13626933071318612</v>
      </c>
      <c r="G108" s="5">
        <f>G109</f>
        <v>40000</v>
      </c>
      <c r="H108" s="5">
        <f>H109</f>
        <v>0</v>
      </c>
      <c r="I108" s="54"/>
      <c r="J108" s="36">
        <f t="shared" si="9"/>
        <v>0.1514152040022627</v>
      </c>
      <c r="K108" s="91"/>
    </row>
    <row r="109" spans="1:11" ht="12.75">
      <c r="A109" s="168"/>
      <c r="B109" s="153"/>
      <c r="C109" s="4" t="s">
        <v>80</v>
      </c>
      <c r="D109" s="4" t="s">
        <v>89</v>
      </c>
      <c r="E109" s="6">
        <v>35000</v>
      </c>
      <c r="F109" s="6">
        <f t="shared" si="6"/>
        <v>0.13626933071318612</v>
      </c>
      <c r="G109" s="29">
        <v>40000</v>
      </c>
      <c r="H109" s="83"/>
      <c r="I109" s="53">
        <f>(G105/E105)*100</f>
        <v>107.96915167095116</v>
      </c>
      <c r="J109" s="36">
        <f t="shared" si="9"/>
        <v>0.1514152040022627</v>
      </c>
      <c r="K109" s="91"/>
    </row>
    <row r="110" spans="1:11" ht="11.25" customHeight="1">
      <c r="A110" s="168"/>
      <c r="B110" s="145" t="s">
        <v>15</v>
      </c>
      <c r="C110" s="4"/>
      <c r="D110" s="3" t="s">
        <v>113</v>
      </c>
      <c r="E110" s="5">
        <f>E111+E112</f>
        <v>3900</v>
      </c>
      <c r="F110" s="6">
        <f t="shared" si="6"/>
        <v>0.015184296850897882</v>
      </c>
      <c r="G110" s="5">
        <f>G111+G112</f>
        <v>2000</v>
      </c>
      <c r="H110" s="5">
        <f>H111+H112</f>
        <v>0</v>
      </c>
      <c r="I110" s="53">
        <f>(G110/E110)*100</f>
        <v>51.28205128205128</v>
      </c>
      <c r="J110" s="36">
        <f t="shared" si="9"/>
        <v>0.0075707602001131346</v>
      </c>
      <c r="K110" s="91"/>
    </row>
    <row r="111" spans="1:11" ht="12" customHeight="1">
      <c r="A111" s="168"/>
      <c r="B111" s="146"/>
      <c r="C111" s="4" t="s">
        <v>102</v>
      </c>
      <c r="D111" s="4" t="s">
        <v>76</v>
      </c>
      <c r="E111" s="6">
        <v>1900</v>
      </c>
      <c r="F111" s="6">
        <f t="shared" si="6"/>
        <v>0.007397477953001532</v>
      </c>
      <c r="G111" s="29">
        <v>1000</v>
      </c>
      <c r="H111" s="83"/>
      <c r="I111" s="53">
        <f>(G111/E111)*100</f>
        <v>52.63157894736842</v>
      </c>
      <c r="J111" s="36">
        <f t="shared" si="9"/>
        <v>0.0037853801000565673</v>
      </c>
      <c r="K111" s="91"/>
    </row>
    <row r="112" spans="1:11" ht="12.75">
      <c r="A112" s="168"/>
      <c r="B112" s="146"/>
      <c r="C112" s="4" t="s">
        <v>80</v>
      </c>
      <c r="D112" s="4" t="s">
        <v>89</v>
      </c>
      <c r="E112" s="6">
        <v>2000</v>
      </c>
      <c r="F112" s="6">
        <f t="shared" si="6"/>
        <v>0.007786818897896349</v>
      </c>
      <c r="G112" s="29">
        <v>1000</v>
      </c>
      <c r="H112" s="83"/>
      <c r="I112" s="53">
        <f>(G112/E112)*100</f>
        <v>50</v>
      </c>
      <c r="J112" s="36">
        <f t="shared" si="9"/>
        <v>0.0037853801000565673</v>
      </c>
      <c r="K112" s="91"/>
    </row>
    <row r="113" spans="1:11" ht="16.5" customHeight="1">
      <c r="A113" s="170" t="s">
        <v>50</v>
      </c>
      <c r="B113" s="4"/>
      <c r="C113" s="4"/>
      <c r="D113" s="3" t="s">
        <v>16</v>
      </c>
      <c r="E113" s="5">
        <f>E119+E146+E153+E184</f>
        <v>2399049.3200000003</v>
      </c>
      <c r="F113" s="6">
        <f t="shared" si="6"/>
        <v>9.340481290980694</v>
      </c>
      <c r="G113" s="5">
        <f>G119+G146+G153+G184</f>
        <v>3350957.19</v>
      </c>
      <c r="H113" s="5" t="e">
        <f>H119+H146+H153+H184</f>
        <v>#REF!</v>
      </c>
      <c r="I113" s="53">
        <f>(G113/E113)*100</f>
        <v>139.67854524974916</v>
      </c>
      <c r="J113" s="36">
        <f t="shared" si="9"/>
        <v>12.684646663167474</v>
      </c>
      <c r="K113" s="91"/>
    </row>
    <row r="114" spans="1:11" s="110" customFormat="1" ht="12.75">
      <c r="A114" s="171"/>
      <c r="B114" s="4"/>
      <c r="C114" s="4"/>
      <c r="D114" s="8" t="s">
        <v>232</v>
      </c>
      <c r="E114" s="6">
        <f>E113-E116</f>
        <v>2379049.3200000003</v>
      </c>
      <c r="F114" s="6">
        <f t="shared" si="6"/>
        <v>9.262613102001731</v>
      </c>
      <c r="G114" s="6">
        <f>G113-G116</f>
        <v>2510252.19</v>
      </c>
      <c r="H114" s="6" t="e">
        <f>H113-H116</f>
        <v>#REF!</v>
      </c>
      <c r="I114" s="53">
        <f>(G114/E114)*100</f>
        <v>105.5149285429694</v>
      </c>
      <c r="J114" s="36">
        <f t="shared" si="9"/>
        <v>9.502258686149416</v>
      </c>
      <c r="K114" s="91"/>
    </row>
    <row r="115" spans="1:11" s="110" customFormat="1" ht="12.75">
      <c r="A115" s="171"/>
      <c r="B115" s="4"/>
      <c r="C115" s="4"/>
      <c r="D115" s="8" t="s">
        <v>345</v>
      </c>
      <c r="E115" s="6"/>
      <c r="F115" s="6">
        <f t="shared" si="6"/>
        <v>0</v>
      </c>
      <c r="G115" s="6"/>
      <c r="H115" s="6" t="e">
        <f>#REF!+#REF!+#REF!+#REF!</f>
        <v>#REF!</v>
      </c>
      <c r="I115" s="53"/>
      <c r="J115" s="36"/>
      <c r="K115" s="91"/>
    </row>
    <row r="116" spans="1:11" s="110" customFormat="1" ht="12.75">
      <c r="A116" s="171"/>
      <c r="B116" s="4"/>
      <c r="C116" s="4"/>
      <c r="D116" s="8" t="s">
        <v>233</v>
      </c>
      <c r="E116" s="6">
        <f>E122+E155</f>
        <v>20000</v>
      </c>
      <c r="F116" s="6">
        <f t="shared" si="6"/>
        <v>0.07786818897896348</v>
      </c>
      <c r="G116" s="6">
        <f>G122+G155</f>
        <v>840705</v>
      </c>
      <c r="H116" s="6">
        <f>H122+H155</f>
        <v>0</v>
      </c>
      <c r="I116" s="53"/>
      <c r="J116" s="36">
        <f aca="true" t="shared" si="10" ref="J116:J147">(G116/$G$873)*100</f>
        <v>3.1823879770180565</v>
      </c>
      <c r="K116" s="91"/>
    </row>
    <row r="117" spans="1:11" s="110" customFormat="1" ht="12.75">
      <c r="A117" s="171"/>
      <c r="B117" s="4"/>
      <c r="C117" s="4"/>
      <c r="D117" s="23" t="s">
        <v>348</v>
      </c>
      <c r="E117" s="27">
        <f>E114+E116</f>
        <v>2399049.3200000003</v>
      </c>
      <c r="F117" s="6">
        <f t="shared" si="6"/>
        <v>9.340481290980694</v>
      </c>
      <c r="G117" s="27">
        <f>G114+G116</f>
        <v>3350957.19</v>
      </c>
      <c r="H117" s="27" t="e">
        <f>H114+H116</f>
        <v>#REF!</v>
      </c>
      <c r="I117" s="53"/>
      <c r="J117" s="36">
        <f t="shared" si="10"/>
        <v>12.684646663167474</v>
      </c>
      <c r="K117" s="91"/>
    </row>
    <row r="118" spans="1:11" s="110" customFormat="1" ht="12.75">
      <c r="A118" s="171"/>
      <c r="B118" s="4"/>
      <c r="C118" s="4"/>
      <c r="D118" s="8" t="s">
        <v>239</v>
      </c>
      <c r="E118" s="6">
        <f>E185</f>
        <v>0</v>
      </c>
      <c r="F118" s="6">
        <f t="shared" si="6"/>
        <v>0</v>
      </c>
      <c r="G118" s="6">
        <f>G185</f>
        <v>0</v>
      </c>
      <c r="H118" s="6" t="e">
        <f>H185</f>
        <v>#REF!</v>
      </c>
      <c r="I118" s="53"/>
      <c r="J118" s="36">
        <f t="shared" si="10"/>
        <v>0</v>
      </c>
      <c r="K118" s="91"/>
    </row>
    <row r="119" spans="1:11" ht="12.75">
      <c r="A119" s="160"/>
      <c r="B119" s="145" t="s">
        <v>51</v>
      </c>
      <c r="C119" s="3"/>
      <c r="D119" s="3" t="s">
        <v>52</v>
      </c>
      <c r="E119" s="5">
        <f>E123+E126+E129+E132+E135+E137+E140+E143</f>
        <v>133403.49</v>
      </c>
      <c r="F119" s="6">
        <f t="shared" si="6"/>
        <v>0.5193944084886634</v>
      </c>
      <c r="G119" s="5">
        <f>G123+G126+G129+G132+G135+G137+G140+G143</f>
        <v>144132.19</v>
      </c>
      <c r="H119" s="5">
        <f>H123+H126+H129+H132+H135+H137+H140+H143</f>
        <v>0</v>
      </c>
      <c r="I119" s="53">
        <f>(G119/E119)*100</f>
        <v>108.04229334629851</v>
      </c>
      <c r="J119" s="36">
        <f t="shared" si="10"/>
        <v>0.5455951238035722</v>
      </c>
      <c r="K119" s="91"/>
    </row>
    <row r="120" spans="1:11" ht="12.75">
      <c r="A120" s="160"/>
      <c r="B120" s="146"/>
      <c r="C120" s="8"/>
      <c r="D120" s="8" t="s">
        <v>115</v>
      </c>
      <c r="E120" s="6">
        <f>E125+E128+E131+E134+E145</f>
        <v>0</v>
      </c>
      <c r="F120" s="6">
        <f t="shared" si="6"/>
        <v>0</v>
      </c>
      <c r="G120" s="6">
        <f>G125+G128+G131+G134+G145+G142+G139</f>
        <v>62104</v>
      </c>
      <c r="H120" s="62"/>
      <c r="I120" s="53"/>
      <c r="J120" s="36">
        <f t="shared" si="10"/>
        <v>0.23508724573391304</v>
      </c>
      <c r="K120" s="91"/>
    </row>
    <row r="121" spans="1:11" ht="12.75">
      <c r="A121" s="160"/>
      <c r="B121" s="146"/>
      <c r="C121" s="8"/>
      <c r="D121" s="8" t="s">
        <v>116</v>
      </c>
      <c r="E121" s="6">
        <f>E124+E127+E130+E133+E136+E138+E141+E144</f>
        <v>0</v>
      </c>
      <c r="F121" s="6">
        <f t="shared" si="6"/>
        <v>0</v>
      </c>
      <c r="G121" s="6">
        <f>G124+G127+G130+G133+G136+G138+G141+G144</f>
        <v>59578.19</v>
      </c>
      <c r="H121" s="43"/>
      <c r="I121" s="53"/>
      <c r="J121" s="36">
        <f t="shared" si="10"/>
        <v>0.22552609482338917</v>
      </c>
      <c r="K121" s="91"/>
    </row>
    <row r="122" spans="1:11" ht="12.75">
      <c r="A122" s="160"/>
      <c r="B122" s="146"/>
      <c r="C122" s="8"/>
      <c r="D122" s="8" t="s">
        <v>233</v>
      </c>
      <c r="E122" s="6"/>
      <c r="F122" s="6">
        <f t="shared" si="6"/>
        <v>0</v>
      </c>
      <c r="G122" s="6"/>
      <c r="H122" s="62"/>
      <c r="I122" s="53"/>
      <c r="J122" s="36">
        <f t="shared" si="10"/>
        <v>0</v>
      </c>
      <c r="K122" s="91"/>
    </row>
    <row r="123" spans="1:11" ht="12.75">
      <c r="A123" s="160"/>
      <c r="B123" s="146"/>
      <c r="C123" s="24">
        <v>4010</v>
      </c>
      <c r="D123" s="8" t="s">
        <v>96</v>
      </c>
      <c r="E123" s="6">
        <v>96720.71</v>
      </c>
      <c r="F123" s="6">
        <f t="shared" si="6"/>
        <v>0.3765733262229762</v>
      </c>
      <c r="G123" s="6">
        <f>G124+G125</f>
        <v>100652.19</v>
      </c>
      <c r="H123" s="6">
        <f>H124+H125</f>
        <v>0</v>
      </c>
      <c r="I123" s="53">
        <f>(G123/E123)*100</f>
        <v>104.06477578586839</v>
      </c>
      <c r="J123" s="36">
        <f t="shared" si="10"/>
        <v>0.38100679705311263</v>
      </c>
      <c r="K123" s="91"/>
    </row>
    <row r="124" spans="1:11" ht="22.5">
      <c r="A124" s="160"/>
      <c r="B124" s="146"/>
      <c r="C124" s="4" t="s">
        <v>243</v>
      </c>
      <c r="D124" s="4" t="s">
        <v>96</v>
      </c>
      <c r="E124" s="6"/>
      <c r="F124" s="6">
        <f t="shared" si="6"/>
        <v>0</v>
      </c>
      <c r="G124" s="29">
        <v>48825.44</v>
      </c>
      <c r="H124" s="83"/>
      <c r="I124" s="53"/>
      <c r="J124" s="36">
        <f t="shared" si="10"/>
        <v>0.18482284895250592</v>
      </c>
      <c r="K124" s="91"/>
    </row>
    <row r="125" spans="1:11" ht="12.75">
      <c r="A125" s="160"/>
      <c r="B125" s="146"/>
      <c r="C125" s="4" t="s">
        <v>240</v>
      </c>
      <c r="D125" s="4" t="s">
        <v>96</v>
      </c>
      <c r="E125" s="6"/>
      <c r="F125" s="6">
        <f t="shared" si="6"/>
        <v>0</v>
      </c>
      <c r="G125" s="29">
        <v>51826.75</v>
      </c>
      <c r="H125" s="83"/>
      <c r="I125" s="53"/>
      <c r="J125" s="36">
        <f t="shared" si="10"/>
        <v>0.1961839481006067</v>
      </c>
      <c r="K125" s="91"/>
    </row>
    <row r="126" spans="1:11" ht="12.75">
      <c r="A126" s="160"/>
      <c r="B126" s="146"/>
      <c r="C126" s="24">
        <v>4040</v>
      </c>
      <c r="D126" s="4" t="s">
        <v>424</v>
      </c>
      <c r="E126" s="6">
        <v>7782.78</v>
      </c>
      <c r="F126" s="6">
        <f t="shared" si="6"/>
        <v>0.03030154919108487</v>
      </c>
      <c r="G126" s="6">
        <v>7900</v>
      </c>
      <c r="H126" s="62"/>
      <c r="I126" s="53">
        <f>(G126/E126)*100</f>
        <v>101.50614561891767</v>
      </c>
      <c r="J126" s="36">
        <f t="shared" si="10"/>
        <v>0.029904502790446878</v>
      </c>
      <c r="K126" s="91"/>
    </row>
    <row r="127" spans="1:11" ht="22.5" hidden="1">
      <c r="A127" s="160"/>
      <c r="B127" s="146"/>
      <c r="C127" s="4" t="s">
        <v>262</v>
      </c>
      <c r="D127" s="4" t="s">
        <v>98</v>
      </c>
      <c r="E127" s="6"/>
      <c r="F127" s="6">
        <f t="shared" si="6"/>
        <v>0</v>
      </c>
      <c r="G127" s="29"/>
      <c r="H127" s="83"/>
      <c r="I127" s="53" t="e">
        <f>(G127/E127)*100</f>
        <v>#DIV/0!</v>
      </c>
      <c r="J127" s="36">
        <f t="shared" si="10"/>
        <v>0</v>
      </c>
      <c r="K127" s="91"/>
    </row>
    <row r="128" spans="1:11" ht="12.75" hidden="1">
      <c r="A128" s="160"/>
      <c r="B128" s="146"/>
      <c r="C128" s="4" t="s">
        <v>261</v>
      </c>
      <c r="D128" s="4" t="s">
        <v>98</v>
      </c>
      <c r="E128" s="6"/>
      <c r="F128" s="6">
        <f t="shared" si="6"/>
        <v>0</v>
      </c>
      <c r="G128" s="29"/>
      <c r="H128" s="83"/>
      <c r="I128" s="53" t="e">
        <f>(G128/E128)*100</f>
        <v>#DIV/0!</v>
      </c>
      <c r="J128" s="36">
        <f t="shared" si="10"/>
        <v>0</v>
      </c>
      <c r="K128" s="91"/>
    </row>
    <row r="129" spans="1:11" ht="12.75">
      <c r="A129" s="160"/>
      <c r="B129" s="146"/>
      <c r="C129" s="24">
        <v>4110</v>
      </c>
      <c r="D129" s="4" t="s">
        <v>117</v>
      </c>
      <c r="E129" s="6">
        <v>16000</v>
      </c>
      <c r="F129" s="6">
        <f t="shared" si="6"/>
        <v>0.062294551183170795</v>
      </c>
      <c r="G129" s="6">
        <f>G130+G131</f>
        <v>18500</v>
      </c>
      <c r="H129" s="6">
        <f>H130+H131</f>
        <v>0</v>
      </c>
      <c r="I129" s="53">
        <f>(G129/E129)*100</f>
        <v>115.625</v>
      </c>
      <c r="J129" s="36">
        <f t="shared" si="10"/>
        <v>0.07002953185104649</v>
      </c>
      <c r="K129" s="91"/>
    </row>
    <row r="130" spans="1:11" ht="22.5">
      <c r="A130" s="160"/>
      <c r="B130" s="146"/>
      <c r="C130" s="4" t="s">
        <v>244</v>
      </c>
      <c r="D130" s="4" t="s">
        <v>117</v>
      </c>
      <c r="E130" s="6"/>
      <c r="F130" s="6">
        <f t="shared" si="6"/>
        <v>0</v>
      </c>
      <c r="G130" s="29">
        <v>9492.51</v>
      </c>
      <c r="H130" s="83"/>
      <c r="I130" s="53"/>
      <c r="J130" s="36">
        <f t="shared" si="10"/>
        <v>0.03593275845358797</v>
      </c>
      <c r="K130" s="91"/>
    </row>
    <row r="131" spans="1:11" ht="12.75">
      <c r="A131" s="160"/>
      <c r="B131" s="146"/>
      <c r="C131" s="4" t="s">
        <v>241</v>
      </c>
      <c r="D131" s="4" t="s">
        <v>117</v>
      </c>
      <c r="E131" s="6"/>
      <c r="F131" s="6">
        <f t="shared" si="6"/>
        <v>0</v>
      </c>
      <c r="G131" s="29">
        <v>9007.49</v>
      </c>
      <c r="H131" s="83"/>
      <c r="I131" s="53"/>
      <c r="J131" s="36">
        <f t="shared" si="10"/>
        <v>0.03409677339745853</v>
      </c>
      <c r="K131" s="91"/>
    </row>
    <row r="132" spans="1:11" ht="12.75">
      <c r="A132" s="160"/>
      <c r="B132" s="146"/>
      <c r="C132" s="24">
        <v>4120</v>
      </c>
      <c r="D132" s="4" t="s">
        <v>107</v>
      </c>
      <c r="E132" s="6">
        <v>1800</v>
      </c>
      <c r="F132" s="6">
        <f aca="true" t="shared" si="11" ref="F132:F195">(E132/$E$873)*100</f>
        <v>0.007008137008106714</v>
      </c>
      <c r="G132" s="6">
        <f>G133+G134</f>
        <v>2530</v>
      </c>
      <c r="H132" s="6"/>
      <c r="I132" s="53">
        <f>(G132/E132)*100</f>
        <v>140.55555555555554</v>
      </c>
      <c r="J132" s="36">
        <f t="shared" si="10"/>
        <v>0.009577011653143116</v>
      </c>
      <c r="K132" s="91"/>
    </row>
    <row r="133" spans="1:11" ht="22.5">
      <c r="A133" s="160"/>
      <c r="B133" s="146"/>
      <c r="C133" s="4" t="s">
        <v>245</v>
      </c>
      <c r="D133" s="4" t="s">
        <v>107</v>
      </c>
      <c r="E133" s="6"/>
      <c r="F133" s="6">
        <f t="shared" si="11"/>
        <v>0</v>
      </c>
      <c r="G133" s="29">
        <v>1260.24</v>
      </c>
      <c r="H133" s="83"/>
      <c r="I133" s="53"/>
      <c r="J133" s="36">
        <f t="shared" si="10"/>
        <v>0.004770487417295288</v>
      </c>
      <c r="K133" s="91"/>
    </row>
    <row r="134" spans="1:11" ht="12.75">
      <c r="A134" s="160"/>
      <c r="B134" s="146"/>
      <c r="C134" s="4" t="s">
        <v>242</v>
      </c>
      <c r="D134" s="4" t="s">
        <v>107</v>
      </c>
      <c r="E134" s="6"/>
      <c r="F134" s="6">
        <f t="shared" si="11"/>
        <v>0</v>
      </c>
      <c r="G134" s="29">
        <v>1269.76</v>
      </c>
      <c r="H134" s="83"/>
      <c r="I134" s="53"/>
      <c r="J134" s="36">
        <f t="shared" si="10"/>
        <v>0.004806524235847827</v>
      </c>
      <c r="K134" s="91"/>
    </row>
    <row r="135" spans="1:11" ht="12.75" hidden="1">
      <c r="A135" s="160"/>
      <c r="B135" s="146"/>
      <c r="C135" s="24">
        <v>4170</v>
      </c>
      <c r="D135" s="4"/>
      <c r="E135" s="6"/>
      <c r="F135" s="6">
        <f t="shared" si="11"/>
        <v>0</v>
      </c>
      <c r="G135" s="29"/>
      <c r="H135" s="83"/>
      <c r="I135" s="53" t="e">
        <f aca="true" t="shared" si="12" ref="I135:I154">(G135/E135)*100</f>
        <v>#DIV/0!</v>
      </c>
      <c r="J135" s="36">
        <f t="shared" si="10"/>
        <v>0</v>
      </c>
      <c r="K135" s="91"/>
    </row>
    <row r="136" spans="1:11" ht="12.75" customHeight="1" hidden="1">
      <c r="A136" s="160"/>
      <c r="B136" s="146"/>
      <c r="C136" s="4" t="s">
        <v>271</v>
      </c>
      <c r="D136" s="4" t="s">
        <v>146</v>
      </c>
      <c r="E136" s="6"/>
      <c r="F136" s="6">
        <f t="shared" si="11"/>
        <v>0</v>
      </c>
      <c r="G136" s="29"/>
      <c r="H136" s="83"/>
      <c r="I136" s="53" t="e">
        <f t="shared" si="12"/>
        <v>#DIV/0!</v>
      </c>
      <c r="J136" s="36">
        <f t="shared" si="10"/>
        <v>0</v>
      </c>
      <c r="K136" s="91"/>
    </row>
    <row r="137" spans="1:11" ht="12.75">
      <c r="A137" s="160"/>
      <c r="B137" s="146"/>
      <c r="C137" s="24">
        <v>4210</v>
      </c>
      <c r="D137" s="4" t="s">
        <v>76</v>
      </c>
      <c r="E137" s="6">
        <v>5000</v>
      </c>
      <c r="F137" s="6">
        <f t="shared" si="11"/>
        <v>0.01946704724474087</v>
      </c>
      <c r="G137" s="6">
        <v>8250</v>
      </c>
      <c r="H137" s="6">
        <f>H138+H139</f>
        <v>0</v>
      </c>
      <c r="I137" s="53">
        <f t="shared" si="12"/>
        <v>165</v>
      </c>
      <c r="J137" s="36">
        <f t="shared" si="10"/>
        <v>0.031229385825466676</v>
      </c>
      <c r="K137" s="91"/>
    </row>
    <row r="138" spans="1:11" ht="13.5" customHeight="1" hidden="1">
      <c r="A138" s="160"/>
      <c r="B138" s="146"/>
      <c r="C138" s="4" t="s">
        <v>272</v>
      </c>
      <c r="D138" s="4" t="s">
        <v>76</v>
      </c>
      <c r="E138" s="6"/>
      <c r="F138" s="6">
        <f t="shared" si="11"/>
        <v>0</v>
      </c>
      <c r="G138" s="29"/>
      <c r="H138" s="83"/>
      <c r="I138" s="53" t="e">
        <f t="shared" si="12"/>
        <v>#DIV/0!</v>
      </c>
      <c r="J138" s="36">
        <f t="shared" si="10"/>
        <v>0</v>
      </c>
      <c r="K138" s="91"/>
    </row>
    <row r="139" spans="1:11" ht="12.75" hidden="1">
      <c r="A139" s="160"/>
      <c r="B139" s="146"/>
      <c r="C139" s="4" t="s">
        <v>273</v>
      </c>
      <c r="D139" s="4"/>
      <c r="E139" s="6"/>
      <c r="F139" s="6">
        <f t="shared" si="11"/>
        <v>0</v>
      </c>
      <c r="G139" s="29"/>
      <c r="H139" s="83"/>
      <c r="I139" s="53" t="e">
        <f t="shared" si="12"/>
        <v>#DIV/0!</v>
      </c>
      <c r="J139" s="36">
        <f t="shared" si="10"/>
        <v>0</v>
      </c>
      <c r="K139" s="91"/>
    </row>
    <row r="140" spans="1:11" ht="12.75">
      <c r="A140" s="160"/>
      <c r="B140" s="146"/>
      <c r="C140" s="24">
        <v>4300</v>
      </c>
      <c r="D140" s="4" t="s">
        <v>89</v>
      </c>
      <c r="E140" s="6">
        <v>3000</v>
      </c>
      <c r="F140" s="6">
        <f t="shared" si="11"/>
        <v>0.011680228346844523</v>
      </c>
      <c r="G140" s="6">
        <v>3000</v>
      </c>
      <c r="H140" s="6">
        <f>H141+H142</f>
        <v>0</v>
      </c>
      <c r="I140" s="53">
        <f t="shared" si="12"/>
        <v>100</v>
      </c>
      <c r="J140" s="36">
        <f t="shared" si="10"/>
        <v>0.011356140300169702</v>
      </c>
      <c r="K140" s="91"/>
    </row>
    <row r="141" spans="1:11" ht="14.25" customHeight="1" hidden="1">
      <c r="A141" s="160"/>
      <c r="B141" s="146"/>
      <c r="C141" s="4" t="s">
        <v>274</v>
      </c>
      <c r="D141" s="4" t="s">
        <v>89</v>
      </c>
      <c r="E141" s="6"/>
      <c r="F141" s="6">
        <f t="shared" si="11"/>
        <v>0</v>
      </c>
      <c r="G141" s="29"/>
      <c r="H141" s="83"/>
      <c r="I141" s="53" t="e">
        <f t="shared" si="12"/>
        <v>#DIV/0!</v>
      </c>
      <c r="J141" s="36">
        <f t="shared" si="10"/>
        <v>0</v>
      </c>
      <c r="K141" s="91"/>
    </row>
    <row r="142" spans="1:11" ht="12.75" hidden="1">
      <c r="A142" s="160"/>
      <c r="B142" s="146"/>
      <c r="C142" s="4" t="s">
        <v>275</v>
      </c>
      <c r="D142" s="4"/>
      <c r="E142" s="6"/>
      <c r="F142" s="6">
        <f t="shared" si="11"/>
        <v>0</v>
      </c>
      <c r="G142" s="29"/>
      <c r="H142" s="83"/>
      <c r="I142" s="53" t="e">
        <f t="shared" si="12"/>
        <v>#DIV/0!</v>
      </c>
      <c r="J142" s="36">
        <f t="shared" si="10"/>
        <v>0</v>
      </c>
      <c r="K142" s="91"/>
    </row>
    <row r="143" spans="1:11" ht="12.75">
      <c r="A143" s="160"/>
      <c r="B143" s="146"/>
      <c r="C143" s="24">
        <v>4440</v>
      </c>
      <c r="D143" s="4" t="s">
        <v>119</v>
      </c>
      <c r="E143" s="6">
        <v>3100</v>
      </c>
      <c r="F143" s="6">
        <f t="shared" si="11"/>
        <v>0.012069569291739341</v>
      </c>
      <c r="G143" s="6">
        <v>3300</v>
      </c>
      <c r="H143" s="6">
        <f>H144+H145</f>
        <v>0</v>
      </c>
      <c r="I143" s="53">
        <f t="shared" si="12"/>
        <v>106.4516129032258</v>
      </c>
      <c r="J143" s="36">
        <f t="shared" si="10"/>
        <v>0.01249175433018667</v>
      </c>
      <c r="K143" s="91"/>
    </row>
    <row r="144" spans="1:11" ht="12.75" customHeight="1" hidden="1">
      <c r="A144" s="160"/>
      <c r="B144" s="146"/>
      <c r="C144" s="4" t="s">
        <v>263</v>
      </c>
      <c r="D144" s="4" t="s">
        <v>119</v>
      </c>
      <c r="E144" s="6"/>
      <c r="F144" s="6">
        <f t="shared" si="11"/>
        <v>0</v>
      </c>
      <c r="G144" s="29"/>
      <c r="H144" s="83"/>
      <c r="I144" s="53" t="e">
        <f t="shared" si="12"/>
        <v>#DIV/0!</v>
      </c>
      <c r="J144" s="36">
        <f t="shared" si="10"/>
        <v>0</v>
      </c>
      <c r="K144" s="91"/>
    </row>
    <row r="145" spans="1:11" ht="12.75" hidden="1">
      <c r="A145" s="160"/>
      <c r="B145" s="146"/>
      <c r="C145" s="4" t="s">
        <v>264</v>
      </c>
      <c r="D145" s="4" t="s">
        <v>119</v>
      </c>
      <c r="E145" s="6"/>
      <c r="F145" s="6">
        <f t="shared" si="11"/>
        <v>0</v>
      </c>
      <c r="G145" s="29"/>
      <c r="H145" s="83"/>
      <c r="I145" s="53" t="e">
        <f t="shared" si="12"/>
        <v>#DIV/0!</v>
      </c>
      <c r="J145" s="36">
        <f t="shared" si="10"/>
        <v>0</v>
      </c>
      <c r="K145" s="91"/>
    </row>
    <row r="146" spans="1:11" ht="12.75">
      <c r="A146" s="160"/>
      <c r="B146" s="172" t="s">
        <v>120</v>
      </c>
      <c r="C146" s="3"/>
      <c r="D146" s="3" t="s">
        <v>121</v>
      </c>
      <c r="E146" s="5">
        <f>E148+E149+E150+E151+E152</f>
        <v>65500</v>
      </c>
      <c r="F146" s="6">
        <f t="shared" si="11"/>
        <v>0.25501831890610543</v>
      </c>
      <c r="G146" s="5">
        <f>G148+G149+G150+G151+G152</f>
        <v>65500</v>
      </c>
      <c r="H146" s="5">
        <f>H148+H149+H150+H151+H152</f>
        <v>0</v>
      </c>
      <c r="I146" s="53">
        <f t="shared" si="12"/>
        <v>100</v>
      </c>
      <c r="J146" s="36">
        <f t="shared" si="10"/>
        <v>0.24794239655370515</v>
      </c>
      <c r="K146" s="91"/>
    </row>
    <row r="147" spans="1:11" s="18" customFormat="1" ht="12.75">
      <c r="A147" s="160"/>
      <c r="B147" s="173"/>
      <c r="C147" s="8"/>
      <c r="D147" s="8" t="s">
        <v>232</v>
      </c>
      <c r="E147" s="11">
        <f>E148+E149+E150+E151+E152</f>
        <v>65500</v>
      </c>
      <c r="F147" s="6">
        <f t="shared" si="11"/>
        <v>0.25501831890610543</v>
      </c>
      <c r="G147" s="11">
        <f>G148+G149+G150+G151+G152</f>
        <v>65500</v>
      </c>
      <c r="H147" s="11">
        <f>H148+H149+H150+H151+H152</f>
        <v>0</v>
      </c>
      <c r="I147" s="53">
        <f t="shared" si="12"/>
        <v>100</v>
      </c>
      <c r="J147" s="36">
        <f t="shared" si="10"/>
        <v>0.24794239655370515</v>
      </c>
      <c r="K147" s="93"/>
    </row>
    <row r="148" spans="1:11" ht="12.75">
      <c r="A148" s="160"/>
      <c r="B148" s="174"/>
      <c r="C148" s="4" t="s">
        <v>122</v>
      </c>
      <c r="D148" s="4" t="s">
        <v>123</v>
      </c>
      <c r="E148" s="6">
        <v>53000</v>
      </c>
      <c r="F148" s="6">
        <f t="shared" si="11"/>
        <v>0.20635070079425324</v>
      </c>
      <c r="G148" s="29">
        <v>53000</v>
      </c>
      <c r="H148" s="83"/>
      <c r="I148" s="53">
        <f t="shared" si="12"/>
        <v>100</v>
      </c>
      <c r="J148" s="36">
        <f aca="true" t="shared" si="13" ref="J148:J177">(G148/$G$873)*100</f>
        <v>0.20062514530299805</v>
      </c>
      <c r="K148" s="91"/>
    </row>
    <row r="149" spans="1:11" ht="12.75">
      <c r="A149" s="160"/>
      <c r="B149" s="174"/>
      <c r="C149" s="4" t="s">
        <v>102</v>
      </c>
      <c r="D149" s="4" t="s">
        <v>76</v>
      </c>
      <c r="E149" s="6">
        <v>5000</v>
      </c>
      <c r="F149" s="6">
        <f t="shared" si="11"/>
        <v>0.01946704724474087</v>
      </c>
      <c r="G149" s="29">
        <v>5000</v>
      </c>
      <c r="H149" s="83"/>
      <c r="I149" s="53">
        <f t="shared" si="12"/>
        <v>100</v>
      </c>
      <c r="J149" s="36">
        <f t="shared" si="13"/>
        <v>0.018926900500282836</v>
      </c>
      <c r="K149" s="91"/>
    </row>
    <row r="150" spans="1:11" ht="12.75">
      <c r="A150" s="160"/>
      <c r="B150" s="174"/>
      <c r="C150" s="4" t="s">
        <v>80</v>
      </c>
      <c r="D150" s="4" t="s">
        <v>89</v>
      </c>
      <c r="E150" s="6">
        <v>7000</v>
      </c>
      <c r="F150" s="6">
        <f t="shared" si="11"/>
        <v>0.027253866142637223</v>
      </c>
      <c r="G150" s="29">
        <v>7000</v>
      </c>
      <c r="H150" s="83"/>
      <c r="I150" s="53">
        <f t="shared" si="12"/>
        <v>100</v>
      </c>
      <c r="J150" s="36">
        <f t="shared" si="13"/>
        <v>0.026497660700395973</v>
      </c>
      <c r="K150" s="91"/>
    </row>
    <row r="151" spans="1:11" ht="12.75">
      <c r="A151" s="160"/>
      <c r="B151" s="174"/>
      <c r="C151" s="4" t="s">
        <v>124</v>
      </c>
      <c r="D151" s="4" t="s">
        <v>125</v>
      </c>
      <c r="E151" s="6">
        <v>300</v>
      </c>
      <c r="F151" s="6">
        <f t="shared" si="11"/>
        <v>0.0011680228346844523</v>
      </c>
      <c r="G151" s="29">
        <v>300</v>
      </c>
      <c r="H151" s="83"/>
      <c r="I151" s="53">
        <f t="shared" si="12"/>
        <v>100</v>
      </c>
      <c r="J151" s="36">
        <f t="shared" si="13"/>
        <v>0.00113561403001697</v>
      </c>
      <c r="K151" s="91"/>
    </row>
    <row r="152" spans="1:11" ht="12.75">
      <c r="A152" s="160"/>
      <c r="B152" s="174"/>
      <c r="C152" s="4" t="s">
        <v>126</v>
      </c>
      <c r="D152" s="4" t="s">
        <v>127</v>
      </c>
      <c r="E152" s="6">
        <v>200</v>
      </c>
      <c r="F152" s="6">
        <f t="shared" si="11"/>
        <v>0.000778681889789635</v>
      </c>
      <c r="G152" s="29">
        <v>200</v>
      </c>
      <c r="H152" s="83"/>
      <c r="I152" s="53">
        <f t="shared" si="12"/>
        <v>100</v>
      </c>
      <c r="J152" s="36">
        <f t="shared" si="13"/>
        <v>0.0007570760200113134</v>
      </c>
      <c r="K152" s="91"/>
    </row>
    <row r="153" spans="1:11" ht="12.75">
      <c r="A153" s="160"/>
      <c r="B153" s="147" t="s">
        <v>53</v>
      </c>
      <c r="C153" s="3"/>
      <c r="D153" s="3" t="s">
        <v>54</v>
      </c>
      <c r="E153" s="5">
        <f>SUM(E156:E180)</f>
        <v>2029165.83</v>
      </c>
      <c r="F153" s="6">
        <f t="shared" si="11"/>
        <v>7.900373416004766</v>
      </c>
      <c r="G153" s="5">
        <f>SUM(G156:G183)</f>
        <v>2970225</v>
      </c>
      <c r="H153" s="5">
        <f>SUM(H156:H179)+H180</f>
        <v>0</v>
      </c>
      <c r="I153" s="53">
        <f t="shared" si="12"/>
        <v>146.37665172983915</v>
      </c>
      <c r="J153" s="36">
        <f t="shared" si="13"/>
        <v>11.243430607690517</v>
      </c>
      <c r="K153" s="91"/>
    </row>
    <row r="154" spans="1:11" s="18" customFormat="1" ht="10.5" customHeight="1">
      <c r="A154" s="160"/>
      <c r="B154" s="175"/>
      <c r="C154" s="8"/>
      <c r="D154" s="23" t="s">
        <v>232</v>
      </c>
      <c r="E154" s="11">
        <f>E156+E157+E158+E159+E160+E161+E162+E163+E164+E165+E166+E167+E168+E169+E170+E171+E172+E174+E175+E176+E179+E177+E178</f>
        <v>2009165.83</v>
      </c>
      <c r="F154" s="6">
        <f t="shared" si="11"/>
        <v>7.822505227025803</v>
      </c>
      <c r="G154" s="11">
        <f>G156+G157+G158+G159+G160+G161+G162+G163+G164+G165+G166+G167+G168+G169+G170+G171+G172+G174+G175+G176+G179+G177+G178</f>
        <v>2129320</v>
      </c>
      <c r="H154" s="11">
        <f>H156+H157+H158+H159+H160+H161+H162+H163+H164+H165+H166+H167+H168+H169+H170+H171+H172+H174+H175+H176+H179+H177+H178</f>
        <v>0</v>
      </c>
      <c r="I154" s="53">
        <f t="shared" si="12"/>
        <v>105.98030128752487</v>
      </c>
      <c r="J154" s="36">
        <f t="shared" si="13"/>
        <v>8.060285554652449</v>
      </c>
      <c r="K154" s="93"/>
    </row>
    <row r="155" spans="1:11" s="18" customFormat="1" ht="10.5" customHeight="1">
      <c r="A155" s="160"/>
      <c r="B155" s="175"/>
      <c r="C155" s="8"/>
      <c r="D155" s="8" t="s">
        <v>246</v>
      </c>
      <c r="E155" s="11">
        <f>E180+E182+E183</f>
        <v>20000</v>
      </c>
      <c r="F155" s="6">
        <f t="shared" si="11"/>
        <v>0.07786818897896348</v>
      </c>
      <c r="G155" s="11">
        <f>G180+G182+G183</f>
        <v>840705</v>
      </c>
      <c r="H155" s="11">
        <f>H180</f>
        <v>0</v>
      </c>
      <c r="I155" s="53"/>
      <c r="J155" s="36">
        <f t="shared" si="13"/>
        <v>3.1823879770180565</v>
      </c>
      <c r="K155" s="93"/>
    </row>
    <row r="156" spans="1:11" ht="12.75">
      <c r="A156" s="160"/>
      <c r="B156" s="175"/>
      <c r="C156" s="4" t="s">
        <v>93</v>
      </c>
      <c r="D156" s="4" t="s">
        <v>128</v>
      </c>
      <c r="E156" s="6">
        <v>5848</v>
      </c>
      <c r="F156" s="6">
        <f t="shared" si="11"/>
        <v>0.022768658457448923</v>
      </c>
      <c r="G156" s="29">
        <v>6000</v>
      </c>
      <c r="H156" s="83"/>
      <c r="I156" s="53">
        <f aca="true" t="shared" si="14" ref="I156:I164">(G156/E156)*100</f>
        <v>102.59917920656633</v>
      </c>
      <c r="J156" s="36">
        <f t="shared" si="13"/>
        <v>0.022712280600339405</v>
      </c>
      <c r="K156" s="91"/>
    </row>
    <row r="157" spans="1:11" ht="12.75">
      <c r="A157" s="160"/>
      <c r="B157" s="175"/>
      <c r="C157" s="4" t="s">
        <v>95</v>
      </c>
      <c r="D157" s="4" t="s">
        <v>96</v>
      </c>
      <c r="E157" s="6">
        <v>1281883.51</v>
      </c>
      <c r="F157" s="6">
        <f t="shared" si="11"/>
        <v>4.990897370284852</v>
      </c>
      <c r="G157" s="29">
        <v>1375000</v>
      </c>
      <c r="H157" s="83"/>
      <c r="I157" s="53">
        <f t="shared" si="14"/>
        <v>107.26403680783756</v>
      </c>
      <c r="J157" s="36">
        <f t="shared" si="13"/>
        <v>5.20489763757778</v>
      </c>
      <c r="K157" s="91"/>
    </row>
    <row r="158" spans="1:11" ht="12.75">
      <c r="A158" s="160"/>
      <c r="B158" s="175"/>
      <c r="C158" s="4" t="s">
        <v>97</v>
      </c>
      <c r="D158" s="4" t="s">
        <v>98</v>
      </c>
      <c r="E158" s="6">
        <v>97134.32</v>
      </c>
      <c r="F158" s="6">
        <f t="shared" si="11"/>
        <v>0.3781836793051557</v>
      </c>
      <c r="G158" s="29">
        <v>102300</v>
      </c>
      <c r="H158" s="83"/>
      <c r="I158" s="53">
        <f t="shared" si="14"/>
        <v>105.31807913001295</v>
      </c>
      <c r="J158" s="36">
        <f t="shared" si="13"/>
        <v>0.38724438423578683</v>
      </c>
      <c r="K158" s="91"/>
    </row>
    <row r="159" spans="1:11" ht="12.75">
      <c r="A159" s="160"/>
      <c r="B159" s="175"/>
      <c r="C159" s="4" t="s">
        <v>99</v>
      </c>
      <c r="D159" s="4" t="s">
        <v>86</v>
      </c>
      <c r="E159" s="6">
        <v>200000</v>
      </c>
      <c r="F159" s="6">
        <f t="shared" si="11"/>
        <v>0.7786818897896349</v>
      </c>
      <c r="G159" s="29">
        <v>200000</v>
      </c>
      <c r="H159" s="83"/>
      <c r="I159" s="53">
        <f t="shared" si="14"/>
        <v>100</v>
      </c>
      <c r="J159" s="36">
        <f t="shared" si="13"/>
        <v>0.7570760200113135</v>
      </c>
      <c r="K159" s="91"/>
    </row>
    <row r="160" spans="1:11" ht="10.5" customHeight="1">
      <c r="A160" s="160"/>
      <c r="B160" s="175"/>
      <c r="C160" s="4" t="s">
        <v>100</v>
      </c>
      <c r="D160" s="4" t="s">
        <v>107</v>
      </c>
      <c r="E160" s="6">
        <v>25000</v>
      </c>
      <c r="F160" s="6">
        <f t="shared" si="11"/>
        <v>0.09733523622370437</v>
      </c>
      <c r="G160" s="29">
        <v>27000</v>
      </c>
      <c r="H160" s="83"/>
      <c r="I160" s="53">
        <f t="shared" si="14"/>
        <v>108</v>
      </c>
      <c r="J160" s="36">
        <f t="shared" si="13"/>
        <v>0.10220526270152731</v>
      </c>
      <c r="K160" s="91"/>
    </row>
    <row r="161" spans="1:11" ht="22.5">
      <c r="A161" s="160"/>
      <c r="B161" s="175"/>
      <c r="C161" s="4" t="s">
        <v>129</v>
      </c>
      <c r="D161" s="4" t="s">
        <v>130</v>
      </c>
      <c r="E161" s="6">
        <v>23600</v>
      </c>
      <c r="F161" s="6">
        <f t="shared" si="11"/>
        <v>0.09188446299517691</v>
      </c>
      <c r="G161" s="29">
        <v>25000</v>
      </c>
      <c r="H161" s="83"/>
      <c r="I161" s="53">
        <f t="shared" si="14"/>
        <v>105.93220338983052</v>
      </c>
      <c r="J161" s="36">
        <f t="shared" si="13"/>
        <v>0.09463450250141418</v>
      </c>
      <c r="K161" s="91"/>
    </row>
    <row r="162" spans="1:11" ht="12.75">
      <c r="A162" s="160"/>
      <c r="B162" s="175"/>
      <c r="C162" s="4" t="s">
        <v>101</v>
      </c>
      <c r="D162" s="4" t="s">
        <v>88</v>
      </c>
      <c r="E162" s="6">
        <v>15000</v>
      </c>
      <c r="F162" s="6">
        <f t="shared" si="11"/>
        <v>0.05840114173422262</v>
      </c>
      <c r="G162" s="29">
        <v>10000</v>
      </c>
      <c r="H162" s="83"/>
      <c r="I162" s="53">
        <f t="shared" si="14"/>
        <v>66.66666666666666</v>
      </c>
      <c r="J162" s="36">
        <f t="shared" si="13"/>
        <v>0.03785380100056567</v>
      </c>
      <c r="K162" s="91"/>
    </row>
    <row r="163" spans="1:11" ht="12.75">
      <c r="A163" s="160"/>
      <c r="B163" s="175"/>
      <c r="C163" s="4" t="s">
        <v>102</v>
      </c>
      <c r="D163" s="4" t="s">
        <v>76</v>
      </c>
      <c r="E163" s="6">
        <v>150000</v>
      </c>
      <c r="F163" s="6">
        <f t="shared" si="11"/>
        <v>0.5840114173422262</v>
      </c>
      <c r="G163" s="29">
        <v>160000</v>
      </c>
      <c r="H163" s="83"/>
      <c r="I163" s="53">
        <f t="shared" si="14"/>
        <v>106.66666666666667</v>
      </c>
      <c r="J163" s="36">
        <f t="shared" si="13"/>
        <v>0.6056608160090508</v>
      </c>
      <c r="K163" s="91"/>
    </row>
    <row r="164" spans="1:11" ht="12.75">
      <c r="A164" s="160"/>
      <c r="B164" s="175"/>
      <c r="C164" s="4" t="s">
        <v>110</v>
      </c>
      <c r="D164" s="4" t="s">
        <v>77</v>
      </c>
      <c r="E164" s="6">
        <v>32000</v>
      </c>
      <c r="F164" s="6">
        <f t="shared" si="11"/>
        <v>0.12458910236634159</v>
      </c>
      <c r="G164" s="29">
        <v>35000</v>
      </c>
      <c r="H164" s="83"/>
      <c r="I164" s="53">
        <f t="shared" si="14"/>
        <v>109.375</v>
      </c>
      <c r="J164" s="36">
        <f t="shared" si="13"/>
        <v>0.13248830350197985</v>
      </c>
      <c r="K164" s="91"/>
    </row>
    <row r="165" spans="1:11" ht="12.75">
      <c r="A165" s="160"/>
      <c r="B165" s="175"/>
      <c r="C165" s="4" t="s">
        <v>78</v>
      </c>
      <c r="D165" s="4" t="s">
        <v>79</v>
      </c>
      <c r="E165" s="6"/>
      <c r="F165" s="6">
        <f t="shared" si="11"/>
        <v>0</v>
      </c>
      <c r="G165" s="29">
        <v>10000</v>
      </c>
      <c r="H165" s="83"/>
      <c r="I165" s="53"/>
      <c r="J165" s="36">
        <f t="shared" si="13"/>
        <v>0.03785380100056567</v>
      </c>
      <c r="K165" s="91"/>
    </row>
    <row r="166" spans="1:11" ht="12.75">
      <c r="A166" s="160"/>
      <c r="B166" s="175"/>
      <c r="C166" s="4" t="s">
        <v>131</v>
      </c>
      <c r="D166" s="4" t="s">
        <v>92</v>
      </c>
      <c r="E166" s="6">
        <v>1300</v>
      </c>
      <c r="F166" s="6">
        <f t="shared" si="11"/>
        <v>0.005061432283632627</v>
      </c>
      <c r="G166" s="29">
        <v>1500</v>
      </c>
      <c r="H166" s="83"/>
      <c r="I166" s="53">
        <f>(G166/E166)*100</f>
        <v>115.38461538461537</v>
      </c>
      <c r="J166" s="36">
        <f t="shared" si="13"/>
        <v>0.005678070150084851</v>
      </c>
      <c r="K166" s="91"/>
    </row>
    <row r="167" spans="1:11" ht="12.75">
      <c r="A167" s="160"/>
      <c r="B167" s="175"/>
      <c r="C167" s="4" t="s">
        <v>80</v>
      </c>
      <c r="D167" s="4" t="s">
        <v>89</v>
      </c>
      <c r="E167" s="6">
        <v>87000</v>
      </c>
      <c r="F167" s="6">
        <f t="shared" si="11"/>
        <v>0.3387266220584912</v>
      </c>
      <c r="G167" s="29">
        <v>86000</v>
      </c>
      <c r="H167" s="83"/>
      <c r="I167" s="53">
        <f>(G167/E167)*100</f>
        <v>98.85057471264368</v>
      </c>
      <c r="J167" s="36">
        <f t="shared" si="13"/>
        <v>0.3255426886048648</v>
      </c>
      <c r="K167" s="91"/>
    </row>
    <row r="168" spans="1:11" ht="10.5" customHeight="1">
      <c r="A168" s="160"/>
      <c r="B168" s="175"/>
      <c r="C168" s="4" t="s">
        <v>132</v>
      </c>
      <c r="D168" s="4" t="s">
        <v>133</v>
      </c>
      <c r="E168" s="6">
        <v>5100</v>
      </c>
      <c r="F168" s="6">
        <f t="shared" si="11"/>
        <v>0.01985638818963569</v>
      </c>
      <c r="G168" s="29">
        <v>3660</v>
      </c>
      <c r="H168" s="83"/>
      <c r="I168" s="53">
        <f>(G168/E168)*100</f>
        <v>71.76470588235294</v>
      </c>
      <c r="J168" s="36">
        <f t="shared" si="13"/>
        <v>0.013854491166207034</v>
      </c>
      <c r="K168" s="91"/>
    </row>
    <row r="169" spans="1:11" ht="24.75" customHeight="1">
      <c r="A169" s="160"/>
      <c r="B169" s="175"/>
      <c r="C169" s="4">
        <v>4360</v>
      </c>
      <c r="D169" s="4" t="s">
        <v>134</v>
      </c>
      <c r="E169" s="6">
        <v>7500</v>
      </c>
      <c r="F169" s="6">
        <f t="shared" si="11"/>
        <v>0.02920057086711131</v>
      </c>
      <c r="G169" s="29">
        <v>7700</v>
      </c>
      <c r="H169" s="83"/>
      <c r="I169" s="53">
        <f>(G169/E169)*100</f>
        <v>102.66666666666666</v>
      </c>
      <c r="J169" s="36">
        <f t="shared" si="13"/>
        <v>0.029147426770435567</v>
      </c>
      <c r="K169" s="91"/>
    </row>
    <row r="170" spans="1:11" ht="22.5">
      <c r="A170" s="160"/>
      <c r="B170" s="175"/>
      <c r="C170" s="4">
        <v>4370</v>
      </c>
      <c r="D170" s="4" t="s">
        <v>135</v>
      </c>
      <c r="E170" s="6">
        <v>8300</v>
      </c>
      <c r="F170" s="6">
        <f t="shared" si="11"/>
        <v>0.032315298426269845</v>
      </c>
      <c r="G170" s="29">
        <v>9360</v>
      </c>
      <c r="H170" s="83"/>
      <c r="I170" s="53">
        <f>(G170/E170)*100</f>
        <v>112.7710843373494</v>
      </c>
      <c r="J170" s="36">
        <f t="shared" si="13"/>
        <v>0.03543115773652947</v>
      </c>
      <c r="K170" s="91"/>
    </row>
    <row r="171" spans="1:11" ht="12.75">
      <c r="A171" s="160"/>
      <c r="B171" s="175"/>
      <c r="C171" s="4">
        <v>4380</v>
      </c>
      <c r="D171" s="4" t="s">
        <v>136</v>
      </c>
      <c r="E171" s="6"/>
      <c r="F171" s="6">
        <f t="shared" si="11"/>
        <v>0</v>
      </c>
      <c r="G171" s="29">
        <v>200</v>
      </c>
      <c r="H171" s="83"/>
      <c r="I171" s="53"/>
      <c r="J171" s="36">
        <f t="shared" si="13"/>
        <v>0.0007570760200113134</v>
      </c>
      <c r="K171" s="91"/>
    </row>
    <row r="172" spans="1:11" ht="12.75">
      <c r="A172" s="160"/>
      <c r="B172" s="175"/>
      <c r="C172" s="4" t="s">
        <v>124</v>
      </c>
      <c r="D172" s="4" t="s">
        <v>125</v>
      </c>
      <c r="E172" s="6">
        <v>10000</v>
      </c>
      <c r="F172" s="6">
        <f t="shared" si="11"/>
        <v>0.03893409448948174</v>
      </c>
      <c r="G172" s="29">
        <v>10000</v>
      </c>
      <c r="H172" s="83"/>
      <c r="I172" s="53">
        <f>(G172/E172)*100</f>
        <v>100</v>
      </c>
      <c r="J172" s="36">
        <f t="shared" si="13"/>
        <v>0.03785380100056567</v>
      </c>
      <c r="K172" s="91"/>
    </row>
    <row r="173" spans="1:11" ht="11.25" customHeight="1">
      <c r="A173" s="160"/>
      <c r="B173" s="175"/>
      <c r="C173" s="4" t="s">
        <v>126</v>
      </c>
      <c r="D173" s="4" t="s">
        <v>127</v>
      </c>
      <c r="E173" s="6"/>
      <c r="F173" s="6">
        <f t="shared" si="11"/>
        <v>0</v>
      </c>
      <c r="G173" s="29">
        <v>200</v>
      </c>
      <c r="H173" s="83"/>
      <c r="I173" s="53"/>
      <c r="J173" s="36">
        <f t="shared" si="13"/>
        <v>0.0007570760200113134</v>
      </c>
      <c r="K173" s="91"/>
    </row>
    <row r="174" spans="1:11" ht="12.75">
      <c r="A174" s="160"/>
      <c r="B174" s="175"/>
      <c r="C174" s="4" t="s">
        <v>111</v>
      </c>
      <c r="D174" s="4" t="s">
        <v>90</v>
      </c>
      <c r="E174" s="6">
        <v>10000</v>
      </c>
      <c r="F174" s="6">
        <f t="shared" si="11"/>
        <v>0.03893409448948174</v>
      </c>
      <c r="G174" s="29">
        <v>10000</v>
      </c>
      <c r="H174" s="83"/>
      <c r="I174" s="53">
        <f>(G174/E174)*100</f>
        <v>100</v>
      </c>
      <c r="J174" s="36">
        <f t="shared" si="13"/>
        <v>0.03785380100056567</v>
      </c>
      <c r="K174" s="91"/>
    </row>
    <row r="175" spans="1:11" ht="14.25" customHeight="1">
      <c r="A175" s="160"/>
      <c r="B175" s="175"/>
      <c r="C175" s="4" t="s">
        <v>118</v>
      </c>
      <c r="D175" s="4" t="s">
        <v>137</v>
      </c>
      <c r="E175" s="6">
        <v>35000</v>
      </c>
      <c r="F175" s="6">
        <f t="shared" si="11"/>
        <v>0.13626933071318612</v>
      </c>
      <c r="G175" s="29">
        <v>38000</v>
      </c>
      <c r="H175" s="83"/>
      <c r="I175" s="53">
        <f>(G175/E175)*100</f>
        <v>108.57142857142857</v>
      </c>
      <c r="J175" s="36">
        <f t="shared" si="13"/>
        <v>0.14384444380214956</v>
      </c>
      <c r="K175" s="91"/>
    </row>
    <row r="176" spans="1:11" ht="12.75">
      <c r="A176" s="160"/>
      <c r="B176" s="175"/>
      <c r="C176" s="4" t="s">
        <v>138</v>
      </c>
      <c r="D176" s="4" t="s">
        <v>139</v>
      </c>
      <c r="E176" s="6"/>
      <c r="F176" s="6">
        <f t="shared" si="11"/>
        <v>0</v>
      </c>
      <c r="G176" s="29">
        <v>300</v>
      </c>
      <c r="H176" s="83"/>
      <c r="I176" s="53"/>
      <c r="J176" s="36">
        <f t="shared" si="13"/>
        <v>0.00113561403001697</v>
      </c>
      <c r="K176" s="91"/>
    </row>
    <row r="177" spans="1:11" ht="12.75" customHeight="1">
      <c r="A177" s="160"/>
      <c r="B177" s="175"/>
      <c r="C177" s="4">
        <v>4610</v>
      </c>
      <c r="D177" s="4" t="s">
        <v>224</v>
      </c>
      <c r="E177" s="6"/>
      <c r="F177" s="6">
        <f t="shared" si="11"/>
        <v>0</v>
      </c>
      <c r="G177" s="29">
        <v>300</v>
      </c>
      <c r="H177" s="83"/>
      <c r="I177" s="53"/>
      <c r="J177" s="36">
        <f t="shared" si="13"/>
        <v>0.00113561403001697</v>
      </c>
      <c r="K177" s="91"/>
    </row>
    <row r="178" spans="1:11" ht="22.5" customHeight="1" hidden="1">
      <c r="A178" s="160"/>
      <c r="B178" s="175"/>
      <c r="C178" s="4">
        <v>4680</v>
      </c>
      <c r="D178" s="4" t="s">
        <v>333</v>
      </c>
      <c r="E178" s="6"/>
      <c r="F178" s="6">
        <f t="shared" si="11"/>
        <v>0</v>
      </c>
      <c r="G178" s="29"/>
      <c r="H178" s="83"/>
      <c r="I178" s="53"/>
      <c r="J178" s="36"/>
      <c r="K178" s="91"/>
    </row>
    <row r="179" spans="1:11" ht="22.5">
      <c r="A179" s="160"/>
      <c r="B179" s="175"/>
      <c r="C179" s="4">
        <v>4700</v>
      </c>
      <c r="D179" s="4" t="s">
        <v>140</v>
      </c>
      <c r="E179" s="6">
        <v>14500</v>
      </c>
      <c r="F179" s="6">
        <f t="shared" si="11"/>
        <v>0.056454437009748525</v>
      </c>
      <c r="G179" s="29">
        <v>12000</v>
      </c>
      <c r="H179" s="83"/>
      <c r="I179" s="53">
        <f>(G179/E179)*100</f>
        <v>82.75862068965517</v>
      </c>
      <c r="J179" s="36">
        <f>(G179/$G$873)*100</f>
        <v>0.04542456120067881</v>
      </c>
      <c r="K179" s="91"/>
    </row>
    <row r="180" spans="1:11" ht="21">
      <c r="A180" s="160"/>
      <c r="B180" s="175"/>
      <c r="C180" s="24" t="s">
        <v>40</v>
      </c>
      <c r="D180" s="24" t="s">
        <v>141</v>
      </c>
      <c r="E180" s="25">
        <f>E181</f>
        <v>20000</v>
      </c>
      <c r="F180" s="6">
        <f t="shared" si="11"/>
        <v>0.07786818897896348</v>
      </c>
      <c r="G180" s="25">
        <f>G181</f>
        <v>0</v>
      </c>
      <c r="H180" s="25">
        <f>H181</f>
        <v>0</v>
      </c>
      <c r="I180" s="52">
        <f>(G180/E180)*100</f>
        <v>0</v>
      </c>
      <c r="J180" s="36">
        <f>(G180/$G$873)*100</f>
        <v>0</v>
      </c>
      <c r="K180" s="91"/>
    </row>
    <row r="181" spans="1:11" ht="12.75">
      <c r="A181" s="160"/>
      <c r="B181" s="175"/>
      <c r="C181" s="4"/>
      <c r="D181" s="23" t="s">
        <v>285</v>
      </c>
      <c r="E181" s="27">
        <v>20000</v>
      </c>
      <c r="F181" s="6">
        <f t="shared" si="11"/>
        <v>0.07786818897896348</v>
      </c>
      <c r="G181" s="28"/>
      <c r="H181" s="85"/>
      <c r="I181" s="52">
        <f>(G181/E181)*100</f>
        <v>0</v>
      </c>
      <c r="J181" s="36">
        <f>(G181/$G$873)*100</f>
        <v>0</v>
      </c>
      <c r="K181" s="91"/>
    </row>
    <row r="182" spans="1:11" ht="22.5">
      <c r="A182" s="160"/>
      <c r="B182" s="175"/>
      <c r="C182" s="4">
        <v>6067</v>
      </c>
      <c r="D182" s="4" t="s">
        <v>409</v>
      </c>
      <c r="E182" s="27"/>
      <c r="F182" s="6">
        <f t="shared" si="11"/>
        <v>0</v>
      </c>
      <c r="G182" s="28">
        <v>714599.25</v>
      </c>
      <c r="H182" s="85"/>
      <c r="I182" s="52"/>
      <c r="J182" s="36">
        <f>(G182/$G$873)*100</f>
        <v>2.705029780465348</v>
      </c>
      <c r="K182" s="91"/>
    </row>
    <row r="183" spans="1:11" ht="22.5">
      <c r="A183" s="160"/>
      <c r="B183" s="176"/>
      <c r="C183" s="4">
        <v>6069</v>
      </c>
      <c r="D183" s="4" t="s">
        <v>410</v>
      </c>
      <c r="E183" s="27"/>
      <c r="F183" s="6">
        <f t="shared" si="11"/>
        <v>0</v>
      </c>
      <c r="G183" s="28">
        <v>126105.75</v>
      </c>
      <c r="H183" s="85"/>
      <c r="I183" s="52"/>
      <c r="J183" s="36"/>
      <c r="K183" s="91"/>
    </row>
    <row r="184" spans="1:11" ht="12.75">
      <c r="A184" s="160"/>
      <c r="B184" s="147" t="s">
        <v>142</v>
      </c>
      <c r="C184" s="3"/>
      <c r="D184" s="3" t="s">
        <v>9</v>
      </c>
      <c r="E184" s="5">
        <f>E188+E190+E191+E192+E193+E194+E195+E189+E196</f>
        <v>170980</v>
      </c>
      <c r="F184" s="6">
        <f t="shared" si="11"/>
        <v>0.6656951475811589</v>
      </c>
      <c r="G184" s="5">
        <f>G188+G190+G191+G192+G193+G194+G195+G189+G196</f>
        <v>171100</v>
      </c>
      <c r="H184" s="5" t="e">
        <f>H188+H190+H191+H192+H193+H194+H195+#REF!+H189+#REF!+#REF!+#REF!+#REF!+H196</f>
        <v>#REF!</v>
      </c>
      <c r="I184" s="52">
        <f>(G184/E184)*100</f>
        <v>100.07018364721021</v>
      </c>
      <c r="J184" s="36">
        <f>(G184/$G$873)*100</f>
        <v>0.6476785351196787</v>
      </c>
      <c r="K184" s="91"/>
    </row>
    <row r="185" spans="1:11" s="18" customFormat="1" ht="12.75">
      <c r="A185" s="160"/>
      <c r="B185" s="148"/>
      <c r="C185" s="8"/>
      <c r="D185" s="23" t="s">
        <v>259</v>
      </c>
      <c r="E185" s="11"/>
      <c r="F185" s="6">
        <f t="shared" si="11"/>
        <v>0</v>
      </c>
      <c r="G185" s="11"/>
      <c r="H185" s="11" t="e">
        <f>#REF!</f>
        <v>#REF!</v>
      </c>
      <c r="I185" s="52"/>
      <c r="J185" s="36">
        <f>(G185/$G$873)*100</f>
        <v>0</v>
      </c>
      <c r="K185" s="93"/>
    </row>
    <row r="186" spans="1:11" s="18" customFormat="1" ht="12.75">
      <c r="A186" s="160"/>
      <c r="B186" s="148"/>
      <c r="C186" s="8"/>
      <c r="D186" s="23" t="s">
        <v>258</v>
      </c>
      <c r="E186" s="11">
        <f>E188+E190+E191+E192+E193+E194+E195+E189+E196</f>
        <v>170980</v>
      </c>
      <c r="F186" s="6">
        <f t="shared" si="11"/>
        <v>0.6656951475811589</v>
      </c>
      <c r="G186" s="11">
        <f>G188+G190+G191+G192+G193+G194+G195+G189+G196</f>
        <v>171100</v>
      </c>
      <c r="H186" s="11" t="e">
        <f>H188+H190+H191+H192+H193+H194+H195+#REF!+H189+#REF!+#REF!+#REF!+#REF!+H196</f>
        <v>#REF!</v>
      </c>
      <c r="I186" s="52">
        <f>(G186/E186)*100</f>
        <v>100.07018364721021</v>
      </c>
      <c r="J186" s="36">
        <f>(G186/$G$873)*100</f>
        <v>0.6476785351196787</v>
      </c>
      <c r="K186" s="93"/>
    </row>
    <row r="187" spans="1:11" s="18" customFormat="1" ht="12.75">
      <c r="A187" s="160"/>
      <c r="B187" s="148"/>
      <c r="C187" s="8"/>
      <c r="D187" s="8" t="s">
        <v>233</v>
      </c>
      <c r="E187" s="11"/>
      <c r="F187" s="6">
        <f t="shared" si="11"/>
        <v>0</v>
      </c>
      <c r="G187" s="11"/>
      <c r="H187" s="61"/>
      <c r="I187" s="55"/>
      <c r="J187" s="36">
        <f>(G187/$G$873)*100</f>
        <v>0</v>
      </c>
      <c r="K187" s="93"/>
    </row>
    <row r="188" spans="1:11" ht="12.75">
      <c r="A188" s="160"/>
      <c r="B188" s="152"/>
      <c r="C188" s="4" t="s">
        <v>143</v>
      </c>
      <c r="D188" s="4" t="s">
        <v>144</v>
      </c>
      <c r="E188" s="6">
        <v>4500</v>
      </c>
      <c r="F188" s="6">
        <f t="shared" si="11"/>
        <v>0.017520342520266786</v>
      </c>
      <c r="G188" s="29">
        <v>5000</v>
      </c>
      <c r="H188" s="83"/>
      <c r="I188" s="53">
        <f>(G188/E188)*100</f>
        <v>111.11111111111111</v>
      </c>
      <c r="J188" s="36">
        <f>(G188/$G$873)*100</f>
        <v>0.018926900500282836</v>
      </c>
      <c r="K188" s="91"/>
    </row>
    <row r="189" spans="1:11" ht="12.75">
      <c r="A189" s="160"/>
      <c r="B189" s="152"/>
      <c r="C189" s="4">
        <v>4100</v>
      </c>
      <c r="D189" s="4" t="s">
        <v>366</v>
      </c>
      <c r="E189" s="6">
        <v>58000</v>
      </c>
      <c r="F189" s="6">
        <f t="shared" si="11"/>
        <v>0.2258177480389941</v>
      </c>
      <c r="G189" s="29">
        <v>60000</v>
      </c>
      <c r="H189" s="83"/>
      <c r="I189" s="53"/>
      <c r="J189" s="36"/>
      <c r="K189" s="91"/>
    </row>
    <row r="190" spans="1:11" ht="10.5" customHeight="1">
      <c r="A190" s="160"/>
      <c r="B190" s="152"/>
      <c r="C190" s="4" t="s">
        <v>99</v>
      </c>
      <c r="D190" s="4" t="s">
        <v>145</v>
      </c>
      <c r="E190" s="6">
        <v>900</v>
      </c>
      <c r="F190" s="6">
        <f t="shared" si="11"/>
        <v>0.003504068504053357</v>
      </c>
      <c r="G190" s="29">
        <v>1000</v>
      </c>
      <c r="H190" s="83"/>
      <c r="I190" s="53">
        <f>(G190/E190)*100</f>
        <v>111.11111111111111</v>
      </c>
      <c r="J190" s="36">
        <f aca="true" t="shared" si="15" ref="J190:J195">(G190/$G$873)*100</f>
        <v>0.0037853801000565673</v>
      </c>
      <c r="K190" s="91"/>
    </row>
    <row r="191" spans="1:11" ht="9.75" customHeight="1">
      <c r="A191" s="160"/>
      <c r="B191" s="152"/>
      <c r="C191" s="4" t="s">
        <v>100</v>
      </c>
      <c r="D191" s="4" t="s">
        <v>107</v>
      </c>
      <c r="E191" s="6">
        <v>80</v>
      </c>
      <c r="F191" s="6">
        <f t="shared" si="11"/>
        <v>0.000311472755915854</v>
      </c>
      <c r="G191" s="29">
        <v>100</v>
      </c>
      <c r="H191" s="83"/>
      <c r="I191" s="53">
        <f>(G191/E191)*100</f>
        <v>125</v>
      </c>
      <c r="J191" s="36">
        <f t="shared" si="15"/>
        <v>0.0003785380100056567</v>
      </c>
      <c r="K191" s="91"/>
    </row>
    <row r="192" spans="1:11" ht="12.75">
      <c r="A192" s="160"/>
      <c r="B192" s="152"/>
      <c r="C192" s="4" t="s">
        <v>101</v>
      </c>
      <c r="D192" s="4" t="s">
        <v>146</v>
      </c>
      <c r="E192" s="6">
        <v>7000</v>
      </c>
      <c r="F192" s="6">
        <f t="shared" si="11"/>
        <v>0.027253866142637223</v>
      </c>
      <c r="G192" s="29">
        <v>5000</v>
      </c>
      <c r="H192" s="83"/>
      <c r="I192" s="53">
        <f>(G192/E192)*100</f>
        <v>71.42857142857143</v>
      </c>
      <c r="J192" s="36">
        <f t="shared" si="15"/>
        <v>0.018926900500282836</v>
      </c>
      <c r="K192" s="91"/>
    </row>
    <row r="193" spans="1:11" ht="12.75">
      <c r="A193" s="160"/>
      <c r="B193" s="152"/>
      <c r="C193" s="4" t="s">
        <v>102</v>
      </c>
      <c r="D193" s="4" t="s">
        <v>76</v>
      </c>
      <c r="E193" s="6">
        <v>46500</v>
      </c>
      <c r="F193" s="6">
        <f t="shared" si="11"/>
        <v>0.18104353937609013</v>
      </c>
      <c r="G193" s="29">
        <v>46000</v>
      </c>
      <c r="H193" s="83"/>
      <c r="I193" s="53">
        <f>(G193/E193)*100</f>
        <v>98.9247311827957</v>
      </c>
      <c r="J193" s="36">
        <f t="shared" si="15"/>
        <v>0.17412748460260208</v>
      </c>
      <c r="K193" s="91"/>
    </row>
    <row r="194" spans="1:11" ht="11.25" customHeight="1">
      <c r="A194" s="160"/>
      <c r="B194" s="152"/>
      <c r="C194" s="4" t="s">
        <v>80</v>
      </c>
      <c r="D194" s="4" t="s">
        <v>89</v>
      </c>
      <c r="E194" s="6">
        <v>35000</v>
      </c>
      <c r="F194" s="6">
        <f t="shared" si="11"/>
        <v>0.13626933071318612</v>
      </c>
      <c r="G194" s="29">
        <v>35000</v>
      </c>
      <c r="H194" s="83"/>
      <c r="I194" s="53">
        <f>(G194/E194)*100</f>
        <v>100</v>
      </c>
      <c r="J194" s="36">
        <f t="shared" si="15"/>
        <v>0.13248830350197985</v>
      </c>
      <c r="K194" s="91"/>
    </row>
    <row r="195" spans="1:11" ht="11.25" customHeight="1">
      <c r="A195" s="160"/>
      <c r="B195" s="152"/>
      <c r="C195" s="4">
        <v>4430</v>
      </c>
      <c r="D195" s="4" t="s">
        <v>90</v>
      </c>
      <c r="E195" s="6">
        <v>16000</v>
      </c>
      <c r="F195" s="6">
        <f t="shared" si="11"/>
        <v>0.062294551183170795</v>
      </c>
      <c r="G195" s="29">
        <v>16000</v>
      </c>
      <c r="H195" s="83"/>
      <c r="I195" s="53"/>
      <c r="J195" s="36">
        <f t="shared" si="15"/>
        <v>0.060566081600905076</v>
      </c>
      <c r="K195" s="91"/>
    </row>
    <row r="196" spans="1:11" ht="10.5" customHeight="1">
      <c r="A196" s="164"/>
      <c r="B196" s="158"/>
      <c r="C196" s="4">
        <v>4610</v>
      </c>
      <c r="D196" s="4" t="s">
        <v>224</v>
      </c>
      <c r="E196" s="6">
        <v>3000</v>
      </c>
      <c r="F196" s="6">
        <f aca="true" t="shared" si="16" ref="F196:F241">(E196/$E$873)*100</f>
        <v>0.011680228346844523</v>
      </c>
      <c r="G196" s="29">
        <v>3000</v>
      </c>
      <c r="H196" s="83"/>
      <c r="I196" s="53"/>
      <c r="J196" s="36"/>
      <c r="K196" s="91"/>
    </row>
    <row r="197" spans="1:11" ht="34.5" customHeight="1">
      <c r="A197" s="170" t="s">
        <v>149</v>
      </c>
      <c r="B197" s="4"/>
      <c r="C197" s="4"/>
      <c r="D197" s="3" t="s">
        <v>220</v>
      </c>
      <c r="E197" s="5">
        <f>E200</f>
        <v>1507.77</v>
      </c>
      <c r="F197" s="6">
        <f t="shared" si="16"/>
        <v>0.005870365964840589</v>
      </c>
      <c r="G197" s="5">
        <f>G200</f>
        <v>1350</v>
      </c>
      <c r="H197" s="5" t="e">
        <f>H200</f>
        <v>#REF!</v>
      </c>
      <c r="I197" s="53">
        <f>(G197/E197)*100</f>
        <v>89.53620247119919</v>
      </c>
      <c r="J197" s="36">
        <f aca="true" t="shared" si="17" ref="J197:J217">(G197/$G$873)*100</f>
        <v>0.005110263135076365</v>
      </c>
      <c r="K197" s="91"/>
    </row>
    <row r="198" spans="1:11" ht="12.75">
      <c r="A198" s="171"/>
      <c r="B198" s="4"/>
      <c r="C198" s="4"/>
      <c r="D198" s="8" t="s">
        <v>232</v>
      </c>
      <c r="E198" s="6">
        <f>E200</f>
        <v>1507.77</v>
      </c>
      <c r="F198" s="6">
        <f t="shared" si="16"/>
        <v>0.005870365964840589</v>
      </c>
      <c r="G198" s="6">
        <f>G200</f>
        <v>1350</v>
      </c>
      <c r="H198" s="6" t="e">
        <f>H200</f>
        <v>#REF!</v>
      </c>
      <c r="I198" s="53">
        <f>(G198/E198)*100</f>
        <v>89.53620247119919</v>
      </c>
      <c r="J198" s="36">
        <f t="shared" si="17"/>
        <v>0.005110263135076365</v>
      </c>
      <c r="K198" s="91"/>
    </row>
    <row r="199" spans="1:11" ht="12.75">
      <c r="A199" s="171"/>
      <c r="B199" s="4"/>
      <c r="C199" s="4"/>
      <c r="D199" s="8" t="s">
        <v>233</v>
      </c>
      <c r="E199" s="5">
        <v>0</v>
      </c>
      <c r="F199" s="6">
        <f t="shared" si="16"/>
        <v>0</v>
      </c>
      <c r="G199" s="5">
        <v>0</v>
      </c>
      <c r="H199" s="84">
        <v>0</v>
      </c>
      <c r="I199" s="53"/>
      <c r="J199" s="36">
        <f t="shared" si="17"/>
        <v>0</v>
      </c>
      <c r="K199" s="91"/>
    </row>
    <row r="200" spans="1:11" ht="14.25" customHeight="1">
      <c r="A200" s="160"/>
      <c r="B200" s="147" t="s">
        <v>147</v>
      </c>
      <c r="C200" s="3"/>
      <c r="D200" s="3" t="s">
        <v>148</v>
      </c>
      <c r="E200" s="5">
        <f>E201+E203+E204+E202</f>
        <v>1507.77</v>
      </c>
      <c r="F200" s="6">
        <f t="shared" si="16"/>
        <v>0.005870365964840589</v>
      </c>
      <c r="G200" s="5">
        <f>G201+G203+G204+G202</f>
        <v>1350</v>
      </c>
      <c r="H200" s="5" t="e">
        <f>H201+H203+H204+H202+#REF!+#REF!</f>
        <v>#REF!</v>
      </c>
      <c r="I200" s="53">
        <f aca="true" t="shared" si="18" ref="I200:I206">(G200/E200)*100</f>
        <v>89.53620247119919</v>
      </c>
      <c r="J200" s="36">
        <f t="shared" si="17"/>
        <v>0.005110263135076365</v>
      </c>
      <c r="K200" s="91"/>
    </row>
    <row r="201" spans="1:11" ht="9.75" customHeight="1">
      <c r="A201" s="160"/>
      <c r="B201" s="152"/>
      <c r="C201" s="4" t="s">
        <v>99</v>
      </c>
      <c r="D201" s="4" t="s">
        <v>96</v>
      </c>
      <c r="E201" s="6">
        <v>240.37</v>
      </c>
      <c r="F201" s="6">
        <f t="shared" si="16"/>
        <v>0.0009358588292436727</v>
      </c>
      <c r="G201" s="29">
        <v>181.8</v>
      </c>
      <c r="H201" s="83"/>
      <c r="I201" s="53">
        <f t="shared" si="18"/>
        <v>75.63339851062945</v>
      </c>
      <c r="J201" s="36">
        <f t="shared" si="17"/>
        <v>0.000688182102190284</v>
      </c>
      <c r="K201" s="91"/>
    </row>
    <row r="202" spans="1:11" ht="9" customHeight="1">
      <c r="A202" s="160"/>
      <c r="B202" s="152"/>
      <c r="C202" s="4">
        <v>4120</v>
      </c>
      <c r="D202" s="4" t="s">
        <v>87</v>
      </c>
      <c r="E202" s="6">
        <v>37.4</v>
      </c>
      <c r="F202" s="6">
        <f t="shared" si="16"/>
        <v>0.00014561351339066172</v>
      </c>
      <c r="G202" s="29">
        <v>29.19</v>
      </c>
      <c r="H202" s="83"/>
      <c r="I202" s="53">
        <f t="shared" si="18"/>
        <v>78.04812834224599</v>
      </c>
      <c r="J202" s="36">
        <f t="shared" si="17"/>
        <v>0.0001104952451206512</v>
      </c>
      <c r="K202" s="91"/>
    </row>
    <row r="203" spans="1:11" ht="9.75" customHeight="1">
      <c r="A203" s="160"/>
      <c r="B203" s="152"/>
      <c r="C203" s="4" t="s">
        <v>101</v>
      </c>
      <c r="D203" s="4" t="s">
        <v>146</v>
      </c>
      <c r="E203" s="6">
        <v>1180</v>
      </c>
      <c r="F203" s="6">
        <f t="shared" si="16"/>
        <v>0.0045942231497588465</v>
      </c>
      <c r="G203" s="29">
        <v>1089.01</v>
      </c>
      <c r="H203" s="83"/>
      <c r="I203" s="53">
        <f t="shared" si="18"/>
        <v>92.28898305084746</v>
      </c>
      <c r="J203" s="36">
        <f t="shared" si="17"/>
        <v>0.004122316782762602</v>
      </c>
      <c r="K203" s="91"/>
    </row>
    <row r="204" spans="1:11" ht="10.5" customHeight="1">
      <c r="A204" s="160"/>
      <c r="B204" s="152"/>
      <c r="C204" s="4" t="s">
        <v>102</v>
      </c>
      <c r="D204" s="4" t="s">
        <v>76</v>
      </c>
      <c r="E204" s="6">
        <v>50</v>
      </c>
      <c r="F204" s="6">
        <f t="shared" si="16"/>
        <v>0.00019467047244740875</v>
      </c>
      <c r="G204" s="29">
        <v>50</v>
      </c>
      <c r="H204" s="83"/>
      <c r="I204" s="53">
        <f t="shared" si="18"/>
        <v>100</v>
      </c>
      <c r="J204" s="36">
        <f t="shared" si="17"/>
        <v>0.00018926900500282836</v>
      </c>
      <c r="K204" s="91"/>
    </row>
    <row r="205" spans="1:11" ht="12.75" hidden="1">
      <c r="A205" s="170" t="s">
        <v>150</v>
      </c>
      <c r="B205" s="4"/>
      <c r="C205" s="4"/>
      <c r="D205" s="3" t="s">
        <v>17</v>
      </c>
      <c r="E205" s="5">
        <f>E208</f>
        <v>0</v>
      </c>
      <c r="F205" s="6">
        <f t="shared" si="16"/>
        <v>0</v>
      </c>
      <c r="G205" s="5">
        <f>G208</f>
        <v>0</v>
      </c>
      <c r="H205" s="5">
        <f>H208</f>
        <v>0</v>
      </c>
      <c r="I205" s="53" t="e">
        <f t="shared" si="18"/>
        <v>#DIV/0!</v>
      </c>
      <c r="J205" s="36">
        <f t="shared" si="17"/>
        <v>0</v>
      </c>
      <c r="K205" s="91"/>
    </row>
    <row r="206" spans="1:11" ht="12.75" hidden="1">
      <c r="A206" s="171"/>
      <c r="B206" s="4"/>
      <c r="C206" s="4"/>
      <c r="D206" s="4" t="s">
        <v>234</v>
      </c>
      <c r="E206" s="56">
        <f>E209+E210+E211</f>
        <v>0</v>
      </c>
      <c r="F206" s="6">
        <f t="shared" si="16"/>
        <v>0</v>
      </c>
      <c r="G206" s="56">
        <f>G209+G210+G211</f>
        <v>0</v>
      </c>
      <c r="H206" s="86"/>
      <c r="I206" s="53" t="e">
        <f t="shared" si="18"/>
        <v>#DIV/0!</v>
      </c>
      <c r="J206" s="36">
        <f t="shared" si="17"/>
        <v>0</v>
      </c>
      <c r="K206" s="91"/>
    </row>
    <row r="207" spans="1:11" ht="12.75" hidden="1">
      <c r="A207" s="171"/>
      <c r="B207" s="4"/>
      <c r="C207" s="4"/>
      <c r="D207" s="8" t="s">
        <v>233</v>
      </c>
      <c r="E207" s="5">
        <v>0</v>
      </c>
      <c r="F207" s="6">
        <f t="shared" si="16"/>
        <v>0</v>
      </c>
      <c r="G207" s="5">
        <v>0</v>
      </c>
      <c r="H207" s="84">
        <v>0</v>
      </c>
      <c r="I207" s="53"/>
      <c r="J207" s="36">
        <f t="shared" si="17"/>
        <v>0</v>
      </c>
      <c r="K207" s="91"/>
    </row>
    <row r="208" spans="1:11" ht="12.75" hidden="1">
      <c r="A208" s="171"/>
      <c r="B208" s="159">
        <v>75212</v>
      </c>
      <c r="C208" s="49"/>
      <c r="D208" s="49" t="s">
        <v>18</v>
      </c>
      <c r="E208" s="40">
        <f>E209+E210+E211</f>
        <v>0</v>
      </c>
      <c r="F208" s="6">
        <f t="shared" si="16"/>
        <v>0</v>
      </c>
      <c r="G208" s="40">
        <f>G209+G210+G211</f>
        <v>0</v>
      </c>
      <c r="H208" s="40">
        <f>H209+H210+H211</f>
        <v>0</v>
      </c>
      <c r="I208" s="53" t="e">
        <f aca="true" t="shared" si="19" ref="I208:I217">(G208/E208)*100</f>
        <v>#DIV/0!</v>
      </c>
      <c r="J208" s="36">
        <f t="shared" si="17"/>
        <v>0</v>
      </c>
      <c r="K208" s="91"/>
    </row>
    <row r="209" spans="1:11" ht="12.75" hidden="1">
      <c r="A209" s="171"/>
      <c r="B209" s="160"/>
      <c r="C209" s="35">
        <v>4210</v>
      </c>
      <c r="D209" s="4" t="s">
        <v>76</v>
      </c>
      <c r="E209" s="6"/>
      <c r="F209" s="6">
        <f t="shared" si="16"/>
        <v>0</v>
      </c>
      <c r="G209" s="29"/>
      <c r="H209" s="83"/>
      <c r="I209" s="53" t="e">
        <f t="shared" si="19"/>
        <v>#DIV/0!</v>
      </c>
      <c r="J209" s="36">
        <f t="shared" si="17"/>
        <v>0</v>
      </c>
      <c r="K209" s="91"/>
    </row>
    <row r="210" spans="1:11" ht="12.75" hidden="1">
      <c r="A210" s="171"/>
      <c r="B210" s="160"/>
      <c r="C210" s="35">
        <v>4300</v>
      </c>
      <c r="D210" s="4" t="s">
        <v>89</v>
      </c>
      <c r="E210" s="6"/>
      <c r="F210" s="6">
        <f t="shared" si="16"/>
        <v>0</v>
      </c>
      <c r="G210" s="29"/>
      <c r="H210" s="83"/>
      <c r="I210" s="53" t="e">
        <f t="shared" si="19"/>
        <v>#DIV/0!</v>
      </c>
      <c r="J210" s="36">
        <f t="shared" si="17"/>
        <v>0</v>
      </c>
      <c r="K210" s="91"/>
    </row>
    <row r="211" spans="1:11" ht="12.75" hidden="1">
      <c r="A211" s="181"/>
      <c r="B211" s="161"/>
      <c r="C211" s="35">
        <v>4410</v>
      </c>
      <c r="D211" s="4" t="s">
        <v>125</v>
      </c>
      <c r="E211" s="6"/>
      <c r="F211" s="6">
        <f t="shared" si="16"/>
        <v>0</v>
      </c>
      <c r="G211" s="29"/>
      <c r="H211" s="83"/>
      <c r="I211" s="53" t="e">
        <f t="shared" si="19"/>
        <v>#DIV/0!</v>
      </c>
      <c r="J211" s="36">
        <f t="shared" si="17"/>
        <v>0</v>
      </c>
      <c r="K211" s="91"/>
    </row>
    <row r="212" spans="1:11" ht="27" customHeight="1">
      <c r="A212" s="159">
        <v>754</v>
      </c>
      <c r="B212" s="35"/>
      <c r="C212" s="35"/>
      <c r="D212" s="3" t="s">
        <v>55</v>
      </c>
      <c r="E212" s="5">
        <f>E217+E232+E227</f>
        <v>1042167</v>
      </c>
      <c r="F212" s="6">
        <f t="shared" si="16"/>
        <v>4.057582845181972</v>
      </c>
      <c r="G212" s="5">
        <f>G217+G232+G227</f>
        <v>248580</v>
      </c>
      <c r="H212" s="5" t="e">
        <f>H217+H232+H227</f>
        <v>#REF!</v>
      </c>
      <c r="I212" s="53">
        <f t="shared" si="19"/>
        <v>23.852223300104495</v>
      </c>
      <c r="J212" s="36">
        <f t="shared" si="17"/>
        <v>0.9409697852720614</v>
      </c>
      <c r="K212" s="91"/>
    </row>
    <row r="213" spans="1:11" ht="12.75">
      <c r="A213" s="160"/>
      <c r="B213" s="35"/>
      <c r="C213" s="35"/>
      <c r="D213" s="8" t="s">
        <v>234</v>
      </c>
      <c r="E213" s="6">
        <f>E218+E219+E220+E221+E222+E223+E224+E225+E226+E228+E229+E230+E231</f>
        <v>261240</v>
      </c>
      <c r="F213" s="6">
        <f t="shared" si="16"/>
        <v>1.017114284443221</v>
      </c>
      <c r="G213" s="6">
        <f>G218+G219+G220+G221+G222+G223+G224+G225+G226+G228+G229+G230+G231</f>
        <v>248580</v>
      </c>
      <c r="H213" s="6" t="e">
        <f>H218+#REF!+#REF!+H219+H220+#REF!+H221+H222+H223+H224+#REF!+H225+H226+#REF!+H228+H229+H230+H231</f>
        <v>#REF!</v>
      </c>
      <c r="I213" s="53">
        <f t="shared" si="19"/>
        <v>95.15388148828663</v>
      </c>
      <c r="J213" s="36">
        <f t="shared" si="17"/>
        <v>0.9409697852720614</v>
      </c>
      <c r="K213" s="91"/>
    </row>
    <row r="214" spans="1:11" ht="12.75">
      <c r="A214" s="160"/>
      <c r="B214" s="35"/>
      <c r="C214" s="35"/>
      <c r="D214" s="8" t="s">
        <v>233</v>
      </c>
      <c r="E214" s="6">
        <f>E234+E233</f>
        <v>780927</v>
      </c>
      <c r="F214" s="6">
        <f t="shared" si="16"/>
        <v>3.040468560738751</v>
      </c>
      <c r="G214" s="6">
        <f>G234+G233</f>
        <v>0</v>
      </c>
      <c r="H214" s="6" t="e">
        <f>#REF!+H234+H233</f>
        <v>#REF!</v>
      </c>
      <c r="I214" s="53">
        <f t="shared" si="19"/>
        <v>0</v>
      </c>
      <c r="J214" s="36">
        <f t="shared" si="17"/>
        <v>0</v>
      </c>
      <c r="K214" s="91"/>
    </row>
    <row r="215" spans="1:11" ht="12.75">
      <c r="A215" s="160"/>
      <c r="B215" s="35"/>
      <c r="C215" s="35"/>
      <c r="D215" s="8" t="s">
        <v>349</v>
      </c>
      <c r="E215" s="6">
        <f>E233+E234</f>
        <v>780927</v>
      </c>
      <c r="F215" s="6">
        <f t="shared" si="16"/>
        <v>3.040468560738751</v>
      </c>
      <c r="G215" s="6">
        <f>G233+G234</f>
        <v>0</v>
      </c>
      <c r="H215" s="6"/>
      <c r="I215" s="53">
        <f t="shared" si="19"/>
        <v>0</v>
      </c>
      <c r="J215" s="36">
        <f t="shared" si="17"/>
        <v>0</v>
      </c>
      <c r="K215" s="91"/>
    </row>
    <row r="216" spans="1:11" ht="12.75">
      <c r="A216" s="160"/>
      <c r="B216" s="44"/>
      <c r="C216" s="35"/>
      <c r="D216" s="8" t="s">
        <v>350</v>
      </c>
      <c r="E216" s="6">
        <f>E213+E214</f>
        <v>1042167</v>
      </c>
      <c r="F216" s="6">
        <f t="shared" si="16"/>
        <v>4.057582845181972</v>
      </c>
      <c r="G216" s="6">
        <f>G213+G214</f>
        <v>248580</v>
      </c>
      <c r="H216" s="6" t="e">
        <f>SUM(H213:H215)</f>
        <v>#REF!</v>
      </c>
      <c r="I216" s="53">
        <f t="shared" si="19"/>
        <v>23.852223300104495</v>
      </c>
      <c r="J216" s="36">
        <f t="shared" si="17"/>
        <v>0.9409697852720614</v>
      </c>
      <c r="K216" s="91"/>
    </row>
    <row r="217" spans="1:11" ht="12.75" customHeight="1">
      <c r="A217" s="160"/>
      <c r="B217" s="147" t="s">
        <v>56</v>
      </c>
      <c r="C217" s="4"/>
      <c r="D217" s="3" t="s">
        <v>19</v>
      </c>
      <c r="E217" s="5">
        <f>E219+E220+E221+E224+E226+E223+E222+E218+E225</f>
        <v>261240</v>
      </c>
      <c r="F217" s="6">
        <f t="shared" si="16"/>
        <v>1.017114284443221</v>
      </c>
      <c r="G217" s="5">
        <f>G219+G220+G221+G224+G226+G223+G222+G218+G225</f>
        <v>248500</v>
      </c>
      <c r="H217" s="5" t="e">
        <f>#REF!+#REF!+H219+H220+H221+H224+H226+#REF!+#REF!+#REF!+H223+H222+#REF!+H218+H225</f>
        <v>#REF!</v>
      </c>
      <c r="I217" s="53">
        <f t="shared" si="19"/>
        <v>95.12325830653805</v>
      </c>
      <c r="J217" s="36">
        <f t="shared" si="17"/>
        <v>0.9406669548640569</v>
      </c>
      <c r="K217" s="91"/>
    </row>
    <row r="218" spans="1:11" ht="10.5" customHeight="1">
      <c r="A218" s="160"/>
      <c r="B218" s="152"/>
      <c r="C218" s="4">
        <v>3030</v>
      </c>
      <c r="D218" s="4" t="s">
        <v>307</v>
      </c>
      <c r="E218" s="6">
        <v>50000</v>
      </c>
      <c r="F218" s="6">
        <f t="shared" si="16"/>
        <v>0.19467047244740873</v>
      </c>
      <c r="G218" s="29">
        <v>50000</v>
      </c>
      <c r="H218" s="83"/>
      <c r="I218" s="53"/>
      <c r="J218" s="36"/>
      <c r="K218" s="91"/>
    </row>
    <row r="219" spans="1:11" ht="10.5" customHeight="1">
      <c r="A219" s="160"/>
      <c r="B219" s="152"/>
      <c r="C219" s="4" t="s">
        <v>101</v>
      </c>
      <c r="D219" s="4" t="s">
        <v>88</v>
      </c>
      <c r="E219" s="6">
        <v>30000</v>
      </c>
      <c r="F219" s="6">
        <f t="shared" si="16"/>
        <v>0.11680228346844523</v>
      </c>
      <c r="G219" s="29">
        <v>30000</v>
      </c>
      <c r="H219" s="83"/>
      <c r="I219" s="53">
        <f aca="true" t="shared" si="20" ref="I219:I224">(G219/E219)*100</f>
        <v>100</v>
      </c>
      <c r="J219" s="36">
        <f aca="true" t="shared" si="21" ref="J219:J227">(G219/$G$873)*100</f>
        <v>0.11356140300169701</v>
      </c>
      <c r="K219" s="91"/>
    </row>
    <row r="220" spans="1:11" ht="9.75" customHeight="1">
      <c r="A220" s="160"/>
      <c r="B220" s="152"/>
      <c r="C220" s="4" t="s">
        <v>102</v>
      </c>
      <c r="D220" s="4" t="s">
        <v>76</v>
      </c>
      <c r="E220" s="6">
        <v>86000</v>
      </c>
      <c r="F220" s="6">
        <f t="shared" si="16"/>
        <v>0.334833212609543</v>
      </c>
      <c r="G220" s="29">
        <v>70000</v>
      </c>
      <c r="H220" s="83"/>
      <c r="I220" s="53">
        <f t="shared" si="20"/>
        <v>81.3953488372093</v>
      </c>
      <c r="J220" s="36">
        <f t="shared" si="21"/>
        <v>0.2649766070039597</v>
      </c>
      <c r="K220" s="91"/>
    </row>
    <row r="221" spans="1:11" ht="12.75">
      <c r="A221" s="160"/>
      <c r="B221" s="152"/>
      <c r="C221" s="4" t="s">
        <v>110</v>
      </c>
      <c r="D221" s="4" t="s">
        <v>77</v>
      </c>
      <c r="E221" s="6">
        <v>27900</v>
      </c>
      <c r="F221" s="6">
        <f t="shared" si="16"/>
        <v>0.10862612362565406</v>
      </c>
      <c r="G221" s="29">
        <v>25000</v>
      </c>
      <c r="H221" s="83"/>
      <c r="I221" s="53">
        <f t="shared" si="20"/>
        <v>89.6057347670251</v>
      </c>
      <c r="J221" s="36">
        <f t="shared" si="21"/>
        <v>0.09463450250141418</v>
      </c>
      <c r="K221" s="91"/>
    </row>
    <row r="222" spans="1:11" ht="12.75">
      <c r="A222" s="160"/>
      <c r="B222" s="152"/>
      <c r="C222" s="4">
        <v>4270</v>
      </c>
      <c r="D222" s="4" t="s">
        <v>79</v>
      </c>
      <c r="E222" s="6">
        <v>10700</v>
      </c>
      <c r="F222" s="6">
        <f t="shared" si="16"/>
        <v>0.04165948110374547</v>
      </c>
      <c r="G222" s="29">
        <v>12000</v>
      </c>
      <c r="H222" s="83"/>
      <c r="I222" s="53">
        <f t="shared" si="20"/>
        <v>112.14953271028037</v>
      </c>
      <c r="J222" s="36">
        <f t="shared" si="21"/>
        <v>0.04542456120067881</v>
      </c>
      <c r="K222" s="91"/>
    </row>
    <row r="223" spans="1:11" ht="10.5" customHeight="1">
      <c r="A223" s="160"/>
      <c r="B223" s="152"/>
      <c r="C223" s="4">
        <v>4280</v>
      </c>
      <c r="D223" s="4" t="s">
        <v>92</v>
      </c>
      <c r="E223" s="6">
        <v>10440</v>
      </c>
      <c r="F223" s="6">
        <f t="shared" si="16"/>
        <v>0.04064719464701894</v>
      </c>
      <c r="G223" s="29">
        <v>12500</v>
      </c>
      <c r="H223" s="83"/>
      <c r="I223" s="53">
        <f t="shared" si="20"/>
        <v>119.73180076628354</v>
      </c>
      <c r="J223" s="36">
        <f t="shared" si="21"/>
        <v>0.04731725125070709</v>
      </c>
      <c r="K223" s="91"/>
    </row>
    <row r="224" spans="1:11" ht="12.75">
      <c r="A224" s="160"/>
      <c r="B224" s="152"/>
      <c r="C224" s="4" t="s">
        <v>80</v>
      </c>
      <c r="D224" s="4" t="s">
        <v>89</v>
      </c>
      <c r="E224" s="6">
        <v>34200</v>
      </c>
      <c r="F224" s="6">
        <f t="shared" si="16"/>
        <v>0.13315460315402758</v>
      </c>
      <c r="G224" s="29">
        <v>35000</v>
      </c>
      <c r="H224" s="83"/>
      <c r="I224" s="53">
        <f t="shared" si="20"/>
        <v>102.3391812865497</v>
      </c>
      <c r="J224" s="36">
        <f t="shared" si="21"/>
        <v>0.13248830350197985</v>
      </c>
      <c r="K224" s="91"/>
    </row>
    <row r="225" spans="1:11" ht="10.5" customHeight="1">
      <c r="A225" s="160"/>
      <c r="B225" s="152"/>
      <c r="C225" s="4">
        <v>4380</v>
      </c>
      <c r="D225" s="4" t="s">
        <v>136</v>
      </c>
      <c r="E225" s="6"/>
      <c r="F225" s="6">
        <f t="shared" si="16"/>
        <v>0</v>
      </c>
      <c r="G225" s="29"/>
      <c r="H225" s="83"/>
      <c r="I225" s="53"/>
      <c r="J225" s="36">
        <f t="shared" si="21"/>
        <v>0</v>
      </c>
      <c r="K225" s="91"/>
    </row>
    <row r="226" spans="1:11" ht="12.75">
      <c r="A226" s="160"/>
      <c r="B226" s="152"/>
      <c r="C226" s="4" t="s">
        <v>111</v>
      </c>
      <c r="D226" s="4" t="s">
        <v>90</v>
      </c>
      <c r="E226" s="6">
        <v>12000</v>
      </c>
      <c r="F226" s="6">
        <f t="shared" si="16"/>
        <v>0.04672091338737809</v>
      </c>
      <c r="G226" s="29">
        <v>14000</v>
      </c>
      <c r="H226" s="83"/>
      <c r="I226" s="53">
        <f>(G226/E226)*100</f>
        <v>116.66666666666667</v>
      </c>
      <c r="J226" s="36">
        <f t="shared" si="21"/>
        <v>0.052995321400791946</v>
      </c>
      <c r="K226" s="91"/>
    </row>
    <row r="227" spans="1:11" ht="12.75">
      <c r="A227" s="160"/>
      <c r="B227" s="147">
        <v>75421</v>
      </c>
      <c r="C227" s="50"/>
      <c r="D227" s="24" t="s">
        <v>248</v>
      </c>
      <c r="E227" s="25">
        <f>E229+E231+E228+E230</f>
        <v>0</v>
      </c>
      <c r="F227" s="6">
        <f t="shared" si="16"/>
        <v>0</v>
      </c>
      <c r="G227" s="25">
        <f>G229+G231+G228+G230</f>
        <v>80</v>
      </c>
      <c r="H227" s="25">
        <f>H229+H231+H228+H230</f>
        <v>0</v>
      </c>
      <c r="I227" s="53"/>
      <c r="J227" s="36">
        <f t="shared" si="21"/>
        <v>0.0003028304080045254</v>
      </c>
      <c r="K227" s="91"/>
    </row>
    <row r="228" spans="1:11" s="110" customFormat="1" ht="10.5" customHeight="1">
      <c r="A228" s="160"/>
      <c r="B228" s="148"/>
      <c r="C228" s="46">
        <v>4170</v>
      </c>
      <c r="D228" s="4" t="s">
        <v>88</v>
      </c>
      <c r="E228" s="47"/>
      <c r="F228" s="6">
        <f t="shared" si="16"/>
        <v>0</v>
      </c>
      <c r="G228" s="47">
        <v>20</v>
      </c>
      <c r="H228" s="87"/>
      <c r="I228" s="53"/>
      <c r="J228" s="36"/>
      <c r="K228" s="91"/>
    </row>
    <row r="229" spans="1:11" s="13" customFormat="1" ht="10.5" customHeight="1">
      <c r="A229" s="160"/>
      <c r="B229" s="153"/>
      <c r="C229" s="4">
        <v>4210</v>
      </c>
      <c r="D229" s="4" t="s">
        <v>76</v>
      </c>
      <c r="E229" s="47"/>
      <c r="F229" s="6">
        <f t="shared" si="16"/>
        <v>0</v>
      </c>
      <c r="G229" s="47">
        <v>20</v>
      </c>
      <c r="H229" s="87"/>
      <c r="I229" s="54"/>
      <c r="J229" s="36">
        <f>(G229/$G$873)*100</f>
        <v>7.570760200113134E-05</v>
      </c>
      <c r="K229" s="91"/>
    </row>
    <row r="230" spans="1:11" s="13" customFormat="1" ht="10.5" customHeight="1">
      <c r="A230" s="160"/>
      <c r="B230" s="153"/>
      <c r="C230" s="4">
        <v>4270</v>
      </c>
      <c r="D230" s="4" t="s">
        <v>79</v>
      </c>
      <c r="E230" s="47"/>
      <c r="F230" s="6">
        <f t="shared" si="16"/>
        <v>0</v>
      </c>
      <c r="G230" s="47">
        <v>20</v>
      </c>
      <c r="H230" s="87"/>
      <c r="I230" s="54"/>
      <c r="J230" s="36"/>
      <c r="K230" s="91"/>
    </row>
    <row r="231" spans="1:11" ht="11.25" customHeight="1">
      <c r="A231" s="160"/>
      <c r="B231" s="154"/>
      <c r="C231" s="4">
        <v>4300</v>
      </c>
      <c r="D231" s="4" t="s">
        <v>81</v>
      </c>
      <c r="E231" s="6"/>
      <c r="F231" s="6">
        <f t="shared" si="16"/>
        <v>0</v>
      </c>
      <c r="G231" s="29">
        <v>20</v>
      </c>
      <c r="H231" s="83"/>
      <c r="I231" s="53"/>
      <c r="J231" s="36">
        <f aca="true" t="shared" si="22" ref="J231:J237">(G231/$G$873)*100</f>
        <v>7.570760200113134E-05</v>
      </c>
      <c r="K231" s="91"/>
    </row>
    <row r="232" spans="1:11" ht="12.75">
      <c r="A232" s="160"/>
      <c r="B232" s="145">
        <v>75495</v>
      </c>
      <c r="C232" s="3"/>
      <c r="D232" s="3" t="s">
        <v>9</v>
      </c>
      <c r="E232" s="5">
        <f>E234+E233</f>
        <v>780927</v>
      </c>
      <c r="F232" s="6">
        <f t="shared" si="16"/>
        <v>3.040468560738751</v>
      </c>
      <c r="G232" s="5">
        <f>G234+G233</f>
        <v>0</v>
      </c>
      <c r="H232" s="5">
        <f>H234+H233</f>
        <v>0</v>
      </c>
      <c r="I232" s="53">
        <f>(G232/E232)*100</f>
        <v>0</v>
      </c>
      <c r="J232" s="36">
        <f t="shared" si="22"/>
        <v>0</v>
      </c>
      <c r="K232" s="91"/>
    </row>
    <row r="233" spans="1:11" s="110" customFormat="1" ht="12.75">
      <c r="A233" s="160"/>
      <c r="B233" s="145"/>
      <c r="C233" s="4">
        <v>6057</v>
      </c>
      <c r="D233" s="4" t="s">
        <v>39</v>
      </c>
      <c r="E233" s="6">
        <v>655423.95</v>
      </c>
      <c r="F233" s="6">
        <f t="shared" si="16"/>
        <v>2.5518337999969356</v>
      </c>
      <c r="G233" s="6"/>
      <c r="H233" s="62"/>
      <c r="I233" s="53"/>
      <c r="J233" s="36">
        <f t="shared" si="22"/>
        <v>0</v>
      </c>
      <c r="K233" s="91"/>
    </row>
    <row r="234" spans="1:11" ht="13.5" customHeight="1">
      <c r="A234" s="160"/>
      <c r="B234" s="146"/>
      <c r="C234" s="4">
        <v>6059</v>
      </c>
      <c r="D234" s="4" t="s">
        <v>39</v>
      </c>
      <c r="E234" s="6">
        <v>125503.05</v>
      </c>
      <c r="F234" s="6">
        <f t="shared" si="16"/>
        <v>0.4886347607418152</v>
      </c>
      <c r="G234" s="29"/>
      <c r="H234" s="83"/>
      <c r="I234" s="53">
        <f>(G234/E234)*100</f>
        <v>0</v>
      </c>
      <c r="J234" s="36">
        <f t="shared" si="22"/>
        <v>0</v>
      </c>
      <c r="K234" s="91"/>
    </row>
    <row r="235" spans="1:11" s="13" customFormat="1" ht="15" customHeight="1">
      <c r="A235" s="169" t="s">
        <v>155</v>
      </c>
      <c r="B235" s="3"/>
      <c r="C235" s="3"/>
      <c r="D235" s="3" t="s">
        <v>221</v>
      </c>
      <c r="E235" s="5">
        <f>E237+E240</f>
        <v>700000</v>
      </c>
      <c r="F235" s="6">
        <f t="shared" si="16"/>
        <v>2.7253866142637224</v>
      </c>
      <c r="G235" s="5">
        <f>G237+G240</f>
        <v>800000</v>
      </c>
      <c r="H235" s="5">
        <f>H237</f>
        <v>0</v>
      </c>
      <c r="I235" s="53">
        <f>(G235/E235)*100</f>
        <v>114.28571428571428</v>
      </c>
      <c r="J235" s="36">
        <f t="shared" si="22"/>
        <v>3.028304080045254</v>
      </c>
      <c r="K235" s="91"/>
    </row>
    <row r="236" spans="1:11" s="13" customFormat="1" ht="12.75">
      <c r="A236" s="169"/>
      <c r="B236" s="3"/>
      <c r="C236" s="3"/>
      <c r="D236" s="8" t="s">
        <v>232</v>
      </c>
      <c r="E236" s="6">
        <f>E239+E240</f>
        <v>700000</v>
      </c>
      <c r="F236" s="6">
        <f t="shared" si="16"/>
        <v>2.7253866142637224</v>
      </c>
      <c r="G236" s="6">
        <f>G239+G240</f>
        <v>800000</v>
      </c>
      <c r="H236" s="6">
        <f>H239+H240</f>
        <v>0</v>
      </c>
      <c r="I236" s="53">
        <f>(G236/E236)*100</f>
        <v>114.28571428571428</v>
      </c>
      <c r="J236" s="36">
        <f t="shared" si="22"/>
        <v>3.028304080045254</v>
      </c>
      <c r="K236" s="91"/>
    </row>
    <row r="237" spans="1:11" ht="12.75">
      <c r="A237" s="166"/>
      <c r="B237" s="145" t="s">
        <v>152</v>
      </c>
      <c r="C237" s="4"/>
      <c r="D237" s="3" t="s">
        <v>300</v>
      </c>
      <c r="E237" s="5">
        <f>E239+E238</f>
        <v>700000</v>
      </c>
      <c r="F237" s="6">
        <f t="shared" si="16"/>
        <v>2.7253866142637224</v>
      </c>
      <c r="G237" s="5">
        <f>G239+G238</f>
        <v>700000</v>
      </c>
      <c r="H237" s="5">
        <f>H239+H238</f>
        <v>0</v>
      </c>
      <c r="I237" s="53">
        <f>(G237/E237)*100</f>
        <v>100</v>
      </c>
      <c r="J237" s="36">
        <f t="shared" si="22"/>
        <v>2.649766070039597</v>
      </c>
      <c r="K237" s="91"/>
    </row>
    <row r="238" spans="1:11" ht="12.75">
      <c r="A238" s="166"/>
      <c r="B238" s="145"/>
      <c r="C238" s="4">
        <v>8020</v>
      </c>
      <c r="D238" s="4" t="s">
        <v>344</v>
      </c>
      <c r="E238" s="6"/>
      <c r="F238" s="6">
        <f t="shared" si="16"/>
        <v>0</v>
      </c>
      <c r="G238" s="6"/>
      <c r="H238" s="84"/>
      <c r="I238" s="53"/>
      <c r="J238" s="36"/>
      <c r="K238" s="91"/>
    </row>
    <row r="239" spans="1:11" ht="12.75">
      <c r="A239" s="166"/>
      <c r="B239" s="146"/>
      <c r="C239" s="4" t="s">
        <v>153</v>
      </c>
      <c r="D239" s="4" t="s">
        <v>154</v>
      </c>
      <c r="E239" s="6">
        <v>700000</v>
      </c>
      <c r="F239" s="6">
        <f t="shared" si="16"/>
        <v>2.7253866142637224</v>
      </c>
      <c r="G239" s="29">
        <v>700000</v>
      </c>
      <c r="H239" s="83"/>
      <c r="I239" s="53">
        <f>(G239/E239)*100</f>
        <v>100</v>
      </c>
      <c r="J239" s="36">
        <f>(G239/$G$873)*100</f>
        <v>2.649766070039597</v>
      </c>
      <c r="K239" s="91"/>
    </row>
    <row r="240" spans="1:11" ht="21">
      <c r="A240" s="49"/>
      <c r="B240" s="24">
        <v>75704</v>
      </c>
      <c r="C240" s="24"/>
      <c r="D240" s="24" t="s">
        <v>356</v>
      </c>
      <c r="E240" s="25">
        <f>E241</f>
        <v>0</v>
      </c>
      <c r="F240" s="6">
        <f t="shared" si="16"/>
        <v>0</v>
      </c>
      <c r="G240" s="25">
        <f>G241</f>
        <v>100000</v>
      </c>
      <c r="H240" s="25">
        <f>H241</f>
        <v>0</v>
      </c>
      <c r="I240" s="52"/>
      <c r="J240" s="36"/>
      <c r="K240" s="91"/>
    </row>
    <row r="241" spans="1:11" ht="12.75">
      <c r="A241" s="49"/>
      <c r="B241" s="4"/>
      <c r="C241" s="4">
        <v>8020</v>
      </c>
      <c r="D241" s="4" t="s">
        <v>357</v>
      </c>
      <c r="E241" s="6"/>
      <c r="F241" s="6">
        <f t="shared" si="16"/>
        <v>0</v>
      </c>
      <c r="G241" s="29">
        <v>100000</v>
      </c>
      <c r="H241" s="83"/>
      <c r="I241" s="53"/>
      <c r="J241" s="36"/>
      <c r="K241" s="91"/>
    </row>
    <row r="242" spans="1:11" s="13" customFormat="1" ht="12.75">
      <c r="A242" s="169" t="s">
        <v>157</v>
      </c>
      <c r="B242" s="49"/>
      <c r="C242" s="49"/>
      <c r="D242" s="3" t="s">
        <v>20</v>
      </c>
      <c r="E242" s="5">
        <f>E244</f>
        <v>0</v>
      </c>
      <c r="F242" s="6">
        <f aca="true" t="shared" si="23" ref="F242:F305">(E242/$E$873)*100</f>
        <v>0</v>
      </c>
      <c r="G242" s="5">
        <f>G244</f>
        <v>142800</v>
      </c>
      <c r="H242" s="5">
        <f>H244</f>
        <v>0</v>
      </c>
      <c r="I242" s="53"/>
      <c r="J242" s="36">
        <f aca="true" t="shared" si="24" ref="J242:J250">(G242/$G$873)*100</f>
        <v>0.5405522782880778</v>
      </c>
      <c r="K242" s="91"/>
    </row>
    <row r="243" spans="1:11" s="13" customFormat="1" ht="12.75">
      <c r="A243" s="169"/>
      <c r="B243" s="49"/>
      <c r="C243" s="49"/>
      <c r="D243" s="8" t="s">
        <v>232</v>
      </c>
      <c r="E243" s="6">
        <f>E245</f>
        <v>0</v>
      </c>
      <c r="F243" s="6">
        <f t="shared" si="23"/>
        <v>0</v>
      </c>
      <c r="G243" s="6">
        <f>G245</f>
        <v>142800</v>
      </c>
      <c r="H243" s="6">
        <f>H244</f>
        <v>0</v>
      </c>
      <c r="I243" s="53"/>
      <c r="J243" s="36">
        <f t="shared" si="24"/>
        <v>0.5405522782880778</v>
      </c>
      <c r="K243" s="91"/>
    </row>
    <row r="244" spans="1:11" ht="12.75">
      <c r="A244" s="166"/>
      <c r="B244" s="166">
        <v>75818</v>
      </c>
      <c r="C244" s="49"/>
      <c r="D244" s="49" t="s">
        <v>156</v>
      </c>
      <c r="E244" s="40">
        <f>E245</f>
        <v>0</v>
      </c>
      <c r="F244" s="6">
        <f t="shared" si="23"/>
        <v>0</v>
      </c>
      <c r="G244" s="40">
        <f>G245</f>
        <v>142800</v>
      </c>
      <c r="H244" s="40">
        <f>H245</f>
        <v>0</v>
      </c>
      <c r="I244" s="53"/>
      <c r="J244" s="36">
        <f t="shared" si="24"/>
        <v>0.5405522782880778</v>
      </c>
      <c r="K244" s="91"/>
    </row>
    <row r="245" spans="1:11" ht="12.75">
      <c r="A245" s="166"/>
      <c r="B245" s="166"/>
      <c r="C245" s="35">
        <v>4810</v>
      </c>
      <c r="D245" s="35" t="s">
        <v>156</v>
      </c>
      <c r="E245" s="25">
        <f>E246+E247+E248</f>
        <v>0</v>
      </c>
      <c r="F245" s="6">
        <f t="shared" si="23"/>
        <v>0</v>
      </c>
      <c r="G245" s="25">
        <f>G246+G247+G248</f>
        <v>142800</v>
      </c>
      <c r="H245" s="29">
        <f>H246+H247+H248</f>
        <v>0</v>
      </c>
      <c r="I245" s="53"/>
      <c r="J245" s="36">
        <f t="shared" si="24"/>
        <v>0.5405522782880778</v>
      </c>
      <c r="K245" s="91"/>
    </row>
    <row r="246" spans="1:11" ht="12.75">
      <c r="A246" s="49"/>
      <c r="B246" s="49"/>
      <c r="C246" s="35"/>
      <c r="D246" s="35" t="s">
        <v>270</v>
      </c>
      <c r="E246" s="6">
        <v>0</v>
      </c>
      <c r="F246" s="6">
        <f t="shared" si="23"/>
        <v>0</v>
      </c>
      <c r="G246" s="29">
        <v>30000</v>
      </c>
      <c r="H246" s="83"/>
      <c r="I246" s="53"/>
      <c r="J246" s="36">
        <f t="shared" si="24"/>
        <v>0.11356140300169701</v>
      </c>
      <c r="K246" s="91"/>
    </row>
    <row r="247" spans="1:11" ht="12.75">
      <c r="A247" s="49"/>
      <c r="B247" s="49"/>
      <c r="C247" s="35"/>
      <c r="D247" s="57" t="s">
        <v>418</v>
      </c>
      <c r="E247" s="27">
        <v>0</v>
      </c>
      <c r="F247" s="6">
        <f t="shared" si="23"/>
        <v>0</v>
      </c>
      <c r="G247" s="28">
        <v>47800</v>
      </c>
      <c r="H247" s="85"/>
      <c r="I247" s="53"/>
      <c r="J247" s="36">
        <f t="shared" si="24"/>
        <v>0.18094116878270392</v>
      </c>
      <c r="K247" s="91"/>
    </row>
    <row r="248" spans="1:11" ht="12.75">
      <c r="A248" s="49"/>
      <c r="B248" s="49"/>
      <c r="C248" s="35"/>
      <c r="D248" s="57" t="s">
        <v>419</v>
      </c>
      <c r="E248" s="27">
        <v>0</v>
      </c>
      <c r="F248" s="6">
        <f t="shared" si="23"/>
        <v>0</v>
      </c>
      <c r="G248" s="28">
        <v>65000</v>
      </c>
      <c r="H248" s="85"/>
      <c r="I248" s="53"/>
      <c r="J248" s="36">
        <f t="shared" si="24"/>
        <v>0.24604970650367688</v>
      </c>
      <c r="K248" s="91"/>
    </row>
    <row r="249" spans="1:11" ht="15" customHeight="1">
      <c r="A249" s="169" t="s">
        <v>58</v>
      </c>
      <c r="B249" s="49"/>
      <c r="C249" s="49"/>
      <c r="D249" s="3" t="s">
        <v>21</v>
      </c>
      <c r="E249" s="5">
        <f>E256+E312+E324+E367+E370+E418+E432+E454+E462+E470+E515+E519+E536+E523</f>
        <v>8642639.209999999</v>
      </c>
      <c r="F249" s="6">
        <f t="shared" si="23"/>
        <v>33.64933316406398</v>
      </c>
      <c r="G249" s="5">
        <f>G256+G312+G324+G367+G370+G418+G432+G454+G462+G470+G515+G519+G536+G523</f>
        <v>7829967.17</v>
      </c>
      <c r="H249" s="5">
        <f>H256+H312+H324+H367+H370+H418+H432+H454+H462+H470+H515+H519+H536+H523</f>
        <v>0</v>
      </c>
      <c r="I249" s="53">
        <f>(G249/E249)*100</f>
        <v>90.5969459067585</v>
      </c>
      <c r="J249" s="36">
        <f t="shared" si="24"/>
        <v>29.639401909414236</v>
      </c>
      <c r="K249" s="91"/>
    </row>
    <row r="250" spans="1:11" ht="12.75">
      <c r="A250" s="169"/>
      <c r="B250" s="49"/>
      <c r="C250" s="49"/>
      <c r="D250" s="8" t="s">
        <v>232</v>
      </c>
      <c r="E250" s="6">
        <f>E249-E252</f>
        <v>8362514.309999999</v>
      </c>
      <c r="F250" s="6">
        <f t="shared" si="23"/>
        <v>32.55869223151832</v>
      </c>
      <c r="G250" s="6">
        <f>G249-G252</f>
        <v>7784167.17</v>
      </c>
      <c r="H250" s="6">
        <f>H249-H252</f>
        <v>0</v>
      </c>
      <c r="I250" s="53">
        <f>(G250/E250)*100</f>
        <v>93.08405201401683</v>
      </c>
      <c r="J250" s="36">
        <f t="shared" si="24"/>
        <v>29.466031500831647</v>
      </c>
      <c r="K250" s="91"/>
    </row>
    <row r="251" spans="1:11" ht="12.75">
      <c r="A251" s="169"/>
      <c r="B251" s="49"/>
      <c r="C251" s="49"/>
      <c r="D251" s="8" t="s">
        <v>349</v>
      </c>
      <c r="E251" s="6">
        <f>E266+E267+E270+E271+E273+E274+E276+E277+E279+E280+E282+E288+E289+E376+E377+E380+E381+E383+E384+E386+E387+E389+E390+E391+E393+E394+E399+E400+E401+E405+E407+E474+E475+E478+E479+E481+E482+E484+E485+E488+E487+E490+E491+E496+E497</f>
        <v>632336.2100000001</v>
      </c>
      <c r="F251" s="6">
        <f t="shared" si="23"/>
        <v>2.4619437749260777</v>
      </c>
      <c r="G251" s="6">
        <f>G266+G267+G270+G271+G273+G274+G276+G277+G279+G280+G282+G288+G289+G376+G377+G380+G381+G383+G384+G386+G387+G389+G390+G391+G393+G394+G399+G400+G401+G405+G407+G474+G475+G478+G479+G481+G482+G484+G485+G488+G487+G490+G491+G496+G497</f>
        <v>224428.36000000002</v>
      </c>
      <c r="H251" s="6"/>
      <c r="I251" s="53"/>
      <c r="J251" s="36"/>
      <c r="K251" s="91"/>
    </row>
    <row r="252" spans="1:11" ht="12.75">
      <c r="A252" s="169"/>
      <c r="B252" s="49"/>
      <c r="C252" s="49"/>
      <c r="D252" s="8" t="s">
        <v>233</v>
      </c>
      <c r="E252" s="6">
        <f>E258+E326+E371+E471</f>
        <v>280124.9</v>
      </c>
      <c r="F252" s="6">
        <f t="shared" si="23"/>
        <v>1.0906409325456625</v>
      </c>
      <c r="G252" s="6">
        <f>G258+G326+G371+G471</f>
        <v>45800</v>
      </c>
      <c r="H252" s="6">
        <f>H258+H326+H371+H471</f>
        <v>0</v>
      </c>
      <c r="I252" s="53">
        <f>(G252/E252)*100</f>
        <v>16.34984965634972</v>
      </c>
      <c r="J252" s="36">
        <f>(G252/$G$873)*100</f>
        <v>0.17337040858259078</v>
      </c>
      <c r="K252" s="91"/>
    </row>
    <row r="253" spans="1:11" ht="12.75">
      <c r="A253" s="169"/>
      <c r="B253" s="49"/>
      <c r="C253" s="49"/>
      <c r="D253" s="8" t="s">
        <v>351</v>
      </c>
      <c r="E253" s="6">
        <f>E307+E310+E413+E414+E507+E508+E510+E511</f>
        <v>70724.90000000001</v>
      </c>
      <c r="F253" s="6">
        <f t="shared" si="23"/>
        <v>0.2753609939359148</v>
      </c>
      <c r="G253" s="6">
        <f>G307+G310+G413+G414+G507+G508+G510+G511</f>
        <v>45800</v>
      </c>
      <c r="H253" s="6"/>
      <c r="I253" s="53"/>
      <c r="J253" s="36"/>
      <c r="K253" s="91"/>
    </row>
    <row r="254" spans="1:11" ht="12.75">
      <c r="A254" s="169"/>
      <c r="B254" s="49"/>
      <c r="C254" s="49"/>
      <c r="D254" s="23" t="s">
        <v>352</v>
      </c>
      <c r="E254" s="27">
        <f>E250+E252</f>
        <v>8642639.209999999</v>
      </c>
      <c r="F254" s="6">
        <f t="shared" si="23"/>
        <v>33.64933316406398</v>
      </c>
      <c r="G254" s="27">
        <f>G250+G252</f>
        <v>7829967.17</v>
      </c>
      <c r="H254" s="27">
        <f>SUM(H250:H252)</f>
        <v>0</v>
      </c>
      <c r="I254" s="53"/>
      <c r="J254" s="36">
        <f aca="true" t="shared" si="25" ref="J254:J259">(G254/$G$873)*100</f>
        <v>29.639401909414236</v>
      </c>
      <c r="K254" s="91"/>
    </row>
    <row r="255" spans="1:11" ht="12.75">
      <c r="A255" s="169"/>
      <c r="B255" s="49"/>
      <c r="C255" s="49"/>
      <c r="D255" s="8" t="s">
        <v>235</v>
      </c>
      <c r="E255" s="6">
        <f>E259+E313+E330</f>
        <v>955136.67</v>
      </c>
      <c r="F255" s="6">
        <f t="shared" si="23"/>
        <v>3.7187381360148946</v>
      </c>
      <c r="G255" s="6">
        <f>G259+G313+G330</f>
        <v>1101009.28</v>
      </c>
      <c r="H255" s="6">
        <f>H259+H313+H330</f>
        <v>0</v>
      </c>
      <c r="I255" s="53">
        <f>(G255/E255)*100</f>
        <v>115.27243321105031</v>
      </c>
      <c r="J255" s="36">
        <f t="shared" si="25"/>
        <v>4.167738618489609</v>
      </c>
      <c r="K255" s="91"/>
    </row>
    <row r="256" spans="1:11" ht="12.75">
      <c r="A256" s="169"/>
      <c r="B256" s="159">
        <v>80101</v>
      </c>
      <c r="C256" s="49"/>
      <c r="D256" s="3" t="s">
        <v>59</v>
      </c>
      <c r="E256" s="5">
        <f>E259+E262+E263+E268+E269+E272+E275+E278+E281+E284+E285+E287+E290+E292+E294+E295+E291+E286+E293+E303++E297+E282+E283+E288+E289+E296+E266+E267+E270+E271+E273+E274+E276+E277+E279+E280+E307+E310</f>
        <v>3512827.7099999995</v>
      </c>
      <c r="F256" s="6">
        <f t="shared" si="23"/>
        <v>13.676876598640977</v>
      </c>
      <c r="G256" s="5">
        <f>G259+G262+G263+G268+G269+G272+G275+G278+G281+G284+G285+G287+G290+G292+G294+G295+G291+G286+G293+G303++G297+G282+G283+G288+G289+G296+G266+G267+G270+G271+G273+G274+G276+G277+G279+G280+G307+G310</f>
        <v>3135772.360000001</v>
      </c>
      <c r="H256" s="5">
        <f>H259+H262+H263+H268+H269+H272+H275+H278+H281+H284+H285+H287+H290+H292+H294+H295+H291+H286+H293+H303++H297+H282+H283+H288+H289+H296+H266+H267+H270+H271+H273+H274+H276+H277+H279+H280+H307+H310</f>
        <v>0</v>
      </c>
      <c r="I256" s="53">
        <f>(G256/E256)*100</f>
        <v>89.26632954623331</v>
      </c>
      <c r="J256" s="36">
        <f t="shared" si="25"/>
        <v>11.87009028985142</v>
      </c>
      <c r="K256" s="91"/>
    </row>
    <row r="257" spans="1:11" ht="12.75">
      <c r="A257" s="169"/>
      <c r="B257" s="160"/>
      <c r="C257" s="49"/>
      <c r="D257" s="3" t="s">
        <v>276</v>
      </c>
      <c r="E257" s="5"/>
      <c r="F257" s="6">
        <f t="shared" si="23"/>
        <v>0</v>
      </c>
      <c r="G257" s="5"/>
      <c r="H257" s="84"/>
      <c r="I257" s="53"/>
      <c r="J257" s="36">
        <f t="shared" si="25"/>
        <v>0</v>
      </c>
      <c r="K257" s="91"/>
    </row>
    <row r="258" spans="1:11" ht="12.75">
      <c r="A258" s="169"/>
      <c r="B258" s="160"/>
      <c r="C258" s="49"/>
      <c r="D258" s="3" t="s">
        <v>277</v>
      </c>
      <c r="E258" s="5">
        <f>E303+E307+E310</f>
        <v>207724.9</v>
      </c>
      <c r="F258" s="6">
        <f t="shared" si="23"/>
        <v>0.8087580884418146</v>
      </c>
      <c r="G258" s="5">
        <f>G303+G307+G310</f>
        <v>45800</v>
      </c>
      <c r="H258" s="5">
        <f>H303+H307+H310</f>
        <v>0</v>
      </c>
      <c r="I258" s="53"/>
      <c r="J258" s="36">
        <f t="shared" si="25"/>
        <v>0.17337040858259078</v>
      </c>
      <c r="K258" s="91"/>
    </row>
    <row r="259" spans="1:11" ht="21.75" customHeight="1">
      <c r="A259" s="169"/>
      <c r="B259" s="149"/>
      <c r="C259" s="35">
        <v>2590</v>
      </c>
      <c r="D259" s="4" t="s">
        <v>326</v>
      </c>
      <c r="E259" s="6">
        <v>752433</v>
      </c>
      <c r="F259" s="6">
        <f t="shared" si="23"/>
        <v>2.929529751900422</v>
      </c>
      <c r="G259" s="29">
        <v>823968</v>
      </c>
      <c r="H259" s="83"/>
      <c r="I259" s="53">
        <f>(G259/E259)*100</f>
        <v>109.50715877692765</v>
      </c>
      <c r="J259" s="36">
        <f t="shared" si="25"/>
        <v>3.1190320702834096</v>
      </c>
      <c r="K259" s="91"/>
    </row>
    <row r="260" spans="1:11" ht="14.25" customHeight="1">
      <c r="A260" s="169"/>
      <c r="B260" s="149"/>
      <c r="C260" s="35"/>
      <c r="D260" s="24" t="s">
        <v>367</v>
      </c>
      <c r="E260" s="27"/>
      <c r="F260" s="6">
        <f t="shared" si="23"/>
        <v>0</v>
      </c>
      <c r="G260" s="28"/>
      <c r="H260" s="85"/>
      <c r="I260" s="33"/>
      <c r="J260" s="122"/>
      <c r="K260" s="91"/>
    </row>
    <row r="261" spans="1:11" ht="13.5" customHeight="1">
      <c r="A261" s="169"/>
      <c r="B261" s="149"/>
      <c r="C261" s="35"/>
      <c r="D261" s="24" t="s">
        <v>368</v>
      </c>
      <c r="E261" s="27"/>
      <c r="F261" s="6">
        <f t="shared" si="23"/>
        <v>0</v>
      </c>
      <c r="G261" s="28"/>
      <c r="H261" s="85"/>
      <c r="I261" s="33"/>
      <c r="J261" s="122"/>
      <c r="K261" s="91"/>
    </row>
    <row r="262" spans="1:11" ht="21.75" customHeight="1">
      <c r="A262" s="169"/>
      <c r="B262" s="149"/>
      <c r="C262" s="35">
        <v>3020</v>
      </c>
      <c r="D262" s="4" t="s">
        <v>158</v>
      </c>
      <c r="E262" s="6">
        <v>88144</v>
      </c>
      <c r="F262" s="6">
        <f t="shared" si="23"/>
        <v>0.3431806824680879</v>
      </c>
      <c r="G262" s="29">
        <v>87784</v>
      </c>
      <c r="H262" s="83"/>
      <c r="I262" s="53">
        <f>(G262/E262)*100</f>
        <v>99.59157741876929</v>
      </c>
      <c r="J262" s="36">
        <f>(G262/$G$873)*100</f>
        <v>0.33229580670336567</v>
      </c>
      <c r="K262" s="91"/>
    </row>
    <row r="263" spans="1:11" ht="10.5" customHeight="1">
      <c r="A263" s="169"/>
      <c r="B263" s="149"/>
      <c r="C263" s="35">
        <v>4010</v>
      </c>
      <c r="D263" s="4" t="s">
        <v>96</v>
      </c>
      <c r="E263" s="6">
        <v>1476210.92</v>
      </c>
      <c r="F263" s="6">
        <f t="shared" si="23"/>
        <v>5.747493544568478</v>
      </c>
      <c r="G263" s="29">
        <v>1262235</v>
      </c>
      <c r="H263" s="83"/>
      <c r="I263" s="53">
        <f>(G263/E263)*100</f>
        <v>85.50505777318055</v>
      </c>
      <c r="J263" s="36">
        <f>(G263/$G$873)*100</f>
        <v>4.778039250594901</v>
      </c>
      <c r="K263" s="91"/>
    </row>
    <row r="264" spans="1:11" ht="12.75">
      <c r="A264" s="169"/>
      <c r="B264" s="149"/>
      <c r="C264" s="35"/>
      <c r="D264" s="24" t="s">
        <v>369</v>
      </c>
      <c r="E264" s="6"/>
      <c r="F264" s="6">
        <f t="shared" si="23"/>
        <v>0</v>
      </c>
      <c r="G264" s="29"/>
      <c r="H264" s="83"/>
      <c r="I264" s="53"/>
      <c r="J264" s="36"/>
      <c r="K264" s="91"/>
    </row>
    <row r="265" spans="1:11" ht="12.75">
      <c r="A265" s="169"/>
      <c r="B265" s="149"/>
      <c r="C265" s="35"/>
      <c r="D265" s="24" t="s">
        <v>370</v>
      </c>
      <c r="E265" s="6"/>
      <c r="F265" s="6">
        <f t="shared" si="23"/>
        <v>0</v>
      </c>
      <c r="G265" s="29"/>
      <c r="H265" s="83"/>
      <c r="I265" s="53"/>
      <c r="J265" s="36"/>
      <c r="K265" s="91"/>
    </row>
    <row r="266" spans="1:11" ht="12.75">
      <c r="A266" s="169"/>
      <c r="B266" s="149"/>
      <c r="C266" s="35">
        <v>4017</v>
      </c>
      <c r="D266" s="4" t="s">
        <v>96</v>
      </c>
      <c r="E266" s="6">
        <v>57050.74</v>
      </c>
      <c r="F266" s="6">
        <f t="shared" si="23"/>
        <v>0.22212189018548556</v>
      </c>
      <c r="G266" s="29">
        <v>79623.14</v>
      </c>
      <c r="H266" s="83"/>
      <c r="I266" s="53">
        <f aca="true" t="shared" si="26" ref="I266:I281">(G266/E266)*100</f>
        <v>139.5654815345077</v>
      </c>
      <c r="J266" s="36">
        <f aca="true" t="shared" si="27" ref="J266:J297">(G266/$G$873)*100</f>
        <v>0.30140384966001804</v>
      </c>
      <c r="K266" s="91"/>
    </row>
    <row r="267" spans="1:11" ht="12.75">
      <c r="A267" s="169"/>
      <c r="B267" s="149"/>
      <c r="C267" s="35">
        <v>4019</v>
      </c>
      <c r="D267" s="4" t="s">
        <v>96</v>
      </c>
      <c r="E267" s="6">
        <v>8656.01</v>
      </c>
      <c r="F267" s="6">
        <f t="shared" si="23"/>
        <v>0.033701391124189885</v>
      </c>
      <c r="G267" s="29">
        <v>13022.62</v>
      </c>
      <c r="H267" s="83"/>
      <c r="I267" s="53">
        <f t="shared" si="26"/>
        <v>150.44599070472424</v>
      </c>
      <c r="J267" s="36">
        <f t="shared" si="27"/>
        <v>0.04929556659859865</v>
      </c>
      <c r="K267" s="91"/>
    </row>
    <row r="268" spans="1:11" ht="12.75">
      <c r="A268" s="169"/>
      <c r="B268" s="149"/>
      <c r="C268" s="35">
        <v>4040</v>
      </c>
      <c r="D268" s="4" t="s">
        <v>98</v>
      </c>
      <c r="E268" s="6">
        <v>164868</v>
      </c>
      <c r="F268" s="6">
        <f t="shared" si="23"/>
        <v>0.6418986290291876</v>
      </c>
      <c r="G268" s="29">
        <v>107610</v>
      </c>
      <c r="H268" s="83"/>
      <c r="I268" s="53">
        <f t="shared" si="26"/>
        <v>65.27039813669117</v>
      </c>
      <c r="J268" s="36">
        <f t="shared" si="27"/>
        <v>0.40734475256708724</v>
      </c>
      <c r="K268" s="91"/>
    </row>
    <row r="269" spans="1:11" ht="12.75">
      <c r="A269" s="169"/>
      <c r="B269" s="149"/>
      <c r="C269" s="35">
        <v>4110</v>
      </c>
      <c r="D269" s="4" t="s">
        <v>86</v>
      </c>
      <c r="E269" s="6">
        <v>252213</v>
      </c>
      <c r="F269" s="6">
        <f t="shared" si="23"/>
        <v>0.9819684773475659</v>
      </c>
      <c r="G269" s="29">
        <v>240870</v>
      </c>
      <c r="H269" s="83"/>
      <c r="I269" s="53">
        <f t="shared" si="26"/>
        <v>95.50261088841575</v>
      </c>
      <c r="J269" s="36">
        <f t="shared" si="27"/>
        <v>0.9117845047006254</v>
      </c>
      <c r="K269" s="91"/>
    </row>
    <row r="270" spans="1:11" ht="12.75">
      <c r="A270" s="169"/>
      <c r="B270" s="149"/>
      <c r="C270" s="35">
        <v>4117</v>
      </c>
      <c r="D270" s="4" t="s">
        <v>86</v>
      </c>
      <c r="E270" s="6">
        <v>9525.02</v>
      </c>
      <c r="F270" s="6">
        <f t="shared" si="23"/>
        <v>0.03708480286942034</v>
      </c>
      <c r="G270" s="29">
        <v>15953.39</v>
      </c>
      <c r="H270" s="83"/>
      <c r="I270" s="53">
        <f t="shared" si="26"/>
        <v>167.48930710906643</v>
      </c>
      <c r="J270" s="36">
        <f t="shared" si="27"/>
        <v>0.060389645034441435</v>
      </c>
      <c r="K270" s="91"/>
    </row>
    <row r="271" spans="1:11" ht="12.75">
      <c r="A271" s="169"/>
      <c r="B271" s="149"/>
      <c r="C271" s="35">
        <v>4119</v>
      </c>
      <c r="D271" s="4" t="s">
        <v>86</v>
      </c>
      <c r="E271" s="6">
        <v>1504.41</v>
      </c>
      <c r="F271" s="6">
        <f t="shared" si="23"/>
        <v>0.005857284109092123</v>
      </c>
      <c r="G271" s="29">
        <v>2618.58</v>
      </c>
      <c r="H271" s="83"/>
      <c r="I271" s="53">
        <f t="shared" si="26"/>
        <v>174.06026282728777</v>
      </c>
      <c r="J271" s="36">
        <f t="shared" si="27"/>
        <v>0.009912320622406125</v>
      </c>
      <c r="K271" s="91"/>
    </row>
    <row r="272" spans="1:11" ht="12.75">
      <c r="A272" s="169"/>
      <c r="B272" s="149"/>
      <c r="C272" s="35">
        <v>4120</v>
      </c>
      <c r="D272" s="4" t="s">
        <v>107</v>
      </c>
      <c r="E272" s="6">
        <v>34549</v>
      </c>
      <c r="F272" s="6">
        <f t="shared" si="23"/>
        <v>0.1345134030517105</v>
      </c>
      <c r="G272" s="29">
        <v>34085</v>
      </c>
      <c r="H272" s="83"/>
      <c r="I272" s="53">
        <f t="shared" si="26"/>
        <v>98.65697994153231</v>
      </c>
      <c r="J272" s="36">
        <f t="shared" si="27"/>
        <v>0.12902468071042808</v>
      </c>
      <c r="K272" s="91"/>
    </row>
    <row r="273" spans="1:11" ht="12.75">
      <c r="A273" s="169"/>
      <c r="B273" s="149"/>
      <c r="C273" s="35">
        <v>4127</v>
      </c>
      <c r="D273" s="4" t="s">
        <v>107</v>
      </c>
      <c r="E273" s="6">
        <v>1651.75</v>
      </c>
      <c r="F273" s="6">
        <f t="shared" si="23"/>
        <v>0.0064309390573001465</v>
      </c>
      <c r="G273" s="29">
        <v>2313.47</v>
      </c>
      <c r="H273" s="83"/>
      <c r="I273" s="53">
        <f t="shared" si="26"/>
        <v>140.06175268654457</v>
      </c>
      <c r="J273" s="36">
        <f t="shared" si="27"/>
        <v>0.008757363300077866</v>
      </c>
      <c r="K273" s="91"/>
    </row>
    <row r="274" spans="1:11" ht="12.75">
      <c r="A274" s="169"/>
      <c r="B274" s="149"/>
      <c r="C274" s="35">
        <v>4129</v>
      </c>
      <c r="D274" s="4" t="s">
        <v>107</v>
      </c>
      <c r="E274" s="6">
        <v>212.07</v>
      </c>
      <c r="F274" s="6">
        <f t="shared" si="23"/>
        <v>0.0008256753418384394</v>
      </c>
      <c r="G274" s="29">
        <v>368.8</v>
      </c>
      <c r="H274" s="83"/>
      <c r="I274" s="53">
        <f t="shared" si="26"/>
        <v>173.90484274060455</v>
      </c>
      <c r="J274" s="36">
        <f t="shared" si="27"/>
        <v>0.001396048180900862</v>
      </c>
      <c r="K274" s="91"/>
    </row>
    <row r="275" spans="1:11" ht="12.75">
      <c r="A275" s="169"/>
      <c r="B275" s="149"/>
      <c r="C275" s="35">
        <v>4170</v>
      </c>
      <c r="D275" s="4" t="s">
        <v>160</v>
      </c>
      <c r="E275" s="6">
        <v>8700</v>
      </c>
      <c r="F275" s="6">
        <f t="shared" si="23"/>
        <v>0.03387266220584911</v>
      </c>
      <c r="G275" s="29">
        <v>3000</v>
      </c>
      <c r="H275" s="83"/>
      <c r="I275" s="53">
        <f t="shared" si="26"/>
        <v>34.48275862068966</v>
      </c>
      <c r="J275" s="36">
        <f t="shared" si="27"/>
        <v>0.011356140300169702</v>
      </c>
      <c r="K275" s="91"/>
    </row>
    <row r="276" spans="1:11" ht="12.75">
      <c r="A276" s="169"/>
      <c r="B276" s="149"/>
      <c r="C276" s="35">
        <v>4177</v>
      </c>
      <c r="D276" s="4" t="s">
        <v>160</v>
      </c>
      <c r="E276" s="6">
        <v>33983</v>
      </c>
      <c r="F276" s="6">
        <f t="shared" si="23"/>
        <v>0.13230973330360582</v>
      </c>
      <c r="G276" s="29">
        <v>24744</v>
      </c>
      <c r="H276" s="83"/>
      <c r="I276" s="53">
        <f t="shared" si="26"/>
        <v>72.81287702674867</v>
      </c>
      <c r="J276" s="36">
        <f t="shared" si="27"/>
        <v>0.0936654451957997</v>
      </c>
      <c r="K276" s="91"/>
    </row>
    <row r="277" spans="1:11" ht="12.75">
      <c r="A277" s="169"/>
      <c r="B277" s="149"/>
      <c r="C277" s="35">
        <v>4179</v>
      </c>
      <c r="D277" s="4" t="s">
        <v>160</v>
      </c>
      <c r="E277" s="6">
        <v>5997</v>
      </c>
      <c r="F277" s="6">
        <f t="shared" si="23"/>
        <v>0.023348776465342204</v>
      </c>
      <c r="G277" s="29">
        <v>5296</v>
      </c>
      <c r="H277" s="83"/>
      <c r="I277" s="53">
        <f t="shared" si="26"/>
        <v>88.31082207770552</v>
      </c>
      <c r="J277" s="36">
        <f t="shared" si="27"/>
        <v>0.02004737300989958</v>
      </c>
      <c r="K277" s="91"/>
    </row>
    <row r="278" spans="1:11" ht="12.75">
      <c r="A278" s="169"/>
      <c r="B278" s="149"/>
      <c r="C278" s="35">
        <v>4210</v>
      </c>
      <c r="D278" s="4" t="s">
        <v>76</v>
      </c>
      <c r="E278" s="6">
        <v>144708.11</v>
      </c>
      <c r="F278" s="6">
        <f t="shared" si="23"/>
        <v>0.5634079228134318</v>
      </c>
      <c r="G278" s="29">
        <v>130000</v>
      </c>
      <c r="H278" s="83"/>
      <c r="I278" s="53">
        <f t="shared" si="26"/>
        <v>89.83601541060831</v>
      </c>
      <c r="J278" s="36">
        <f t="shared" si="27"/>
        <v>0.49209941300735377</v>
      </c>
      <c r="K278" s="91"/>
    </row>
    <row r="279" spans="1:11" ht="12.75">
      <c r="A279" s="169"/>
      <c r="B279" s="149"/>
      <c r="C279" s="35">
        <v>4217</v>
      </c>
      <c r="D279" s="4" t="s">
        <v>76</v>
      </c>
      <c r="E279" s="6">
        <v>5430.38</v>
      </c>
      <c r="F279" s="6">
        <f t="shared" si="23"/>
        <v>0.02114269280337919</v>
      </c>
      <c r="G279" s="29">
        <v>8329.3</v>
      </c>
      <c r="H279" s="83"/>
      <c r="I279" s="53">
        <f t="shared" si="26"/>
        <v>153.38337280263994</v>
      </c>
      <c r="J279" s="36">
        <f t="shared" si="27"/>
        <v>0.03152956646740116</v>
      </c>
      <c r="K279" s="91"/>
    </row>
    <row r="280" spans="1:11" ht="12.75">
      <c r="A280" s="169"/>
      <c r="B280" s="149"/>
      <c r="C280" s="35">
        <v>4219</v>
      </c>
      <c r="D280" s="4" t="s">
        <v>76</v>
      </c>
      <c r="E280" s="6">
        <v>7952.12</v>
      </c>
      <c r="F280" s="6">
        <f t="shared" si="23"/>
        <v>0.03096085914716976</v>
      </c>
      <c r="G280" s="29">
        <v>1028.7</v>
      </c>
      <c r="H280" s="83"/>
      <c r="I280" s="53">
        <f t="shared" si="26"/>
        <v>12.936172995377335</v>
      </c>
      <c r="J280" s="36">
        <f t="shared" si="27"/>
        <v>0.003894020508928191</v>
      </c>
      <c r="K280" s="91"/>
    </row>
    <row r="281" spans="1:11" ht="12" customHeight="1">
      <c r="A281" s="169"/>
      <c r="B281" s="149"/>
      <c r="C281" s="35">
        <v>4240</v>
      </c>
      <c r="D281" s="4" t="s">
        <v>161</v>
      </c>
      <c r="E281" s="6">
        <v>23000</v>
      </c>
      <c r="F281" s="6">
        <f t="shared" si="23"/>
        <v>0.08954841732580802</v>
      </c>
      <c r="G281" s="29">
        <v>5000</v>
      </c>
      <c r="H281" s="83"/>
      <c r="I281" s="53">
        <f t="shared" si="26"/>
        <v>21.73913043478261</v>
      </c>
      <c r="J281" s="36">
        <f t="shared" si="27"/>
        <v>0.018926900500282836</v>
      </c>
      <c r="K281" s="91"/>
    </row>
    <row r="282" spans="1:11" ht="27" customHeight="1" hidden="1">
      <c r="A282" s="169"/>
      <c r="B282" s="149"/>
      <c r="C282" s="35">
        <v>4247</v>
      </c>
      <c r="D282" s="4" t="s">
        <v>161</v>
      </c>
      <c r="E282" s="6"/>
      <c r="F282" s="6">
        <f t="shared" si="23"/>
        <v>0</v>
      </c>
      <c r="G282" s="29"/>
      <c r="H282" s="83"/>
      <c r="I282" s="53"/>
      <c r="J282" s="36">
        <f t="shared" si="27"/>
        <v>0</v>
      </c>
      <c r="K282" s="91"/>
    </row>
    <row r="283" spans="1:11" ht="27" customHeight="1" hidden="1">
      <c r="A283" s="169"/>
      <c r="B283" s="149"/>
      <c r="C283" s="35">
        <v>4249</v>
      </c>
      <c r="D283" s="4" t="s">
        <v>161</v>
      </c>
      <c r="E283" s="6"/>
      <c r="F283" s="6">
        <f t="shared" si="23"/>
        <v>0</v>
      </c>
      <c r="G283" s="29"/>
      <c r="H283" s="83"/>
      <c r="I283" s="53"/>
      <c r="J283" s="36">
        <f t="shared" si="27"/>
        <v>0</v>
      </c>
      <c r="K283" s="91"/>
    </row>
    <row r="284" spans="1:11" ht="12.75">
      <c r="A284" s="169"/>
      <c r="B284" s="149"/>
      <c r="C284" s="35">
        <v>4260</v>
      </c>
      <c r="D284" s="4" t="s">
        <v>77</v>
      </c>
      <c r="E284" s="6">
        <v>30974.28</v>
      </c>
      <c r="F284" s="6">
        <f t="shared" si="23"/>
        <v>0.12059555442636646</v>
      </c>
      <c r="G284" s="29">
        <v>30000</v>
      </c>
      <c r="H284" s="83"/>
      <c r="I284" s="53">
        <f aca="true" t="shared" si="28" ref="I284:I292">(G284/E284)*100</f>
        <v>96.85455158279709</v>
      </c>
      <c r="J284" s="36">
        <f t="shared" si="27"/>
        <v>0.11356140300169701</v>
      </c>
      <c r="K284" s="91"/>
    </row>
    <row r="285" spans="1:11" ht="12.75">
      <c r="A285" s="169"/>
      <c r="B285" s="149"/>
      <c r="C285" s="35">
        <v>4270</v>
      </c>
      <c r="D285" s="4" t="s">
        <v>79</v>
      </c>
      <c r="E285" s="6">
        <v>10984</v>
      </c>
      <c r="F285" s="6">
        <f t="shared" si="23"/>
        <v>0.042765209387246754</v>
      </c>
      <c r="G285" s="29">
        <v>13000</v>
      </c>
      <c r="H285" s="83"/>
      <c r="I285" s="53">
        <f t="shared" si="28"/>
        <v>118.35396941005098</v>
      </c>
      <c r="J285" s="36">
        <f t="shared" si="27"/>
        <v>0.049209941300735374</v>
      </c>
      <c r="K285" s="91"/>
    </row>
    <row r="286" spans="1:11" ht="12.75">
      <c r="A286" s="169"/>
      <c r="B286" s="149"/>
      <c r="C286" s="35">
        <v>4280</v>
      </c>
      <c r="D286" s="4" t="s">
        <v>92</v>
      </c>
      <c r="E286" s="6">
        <v>1000</v>
      </c>
      <c r="F286" s="6">
        <f t="shared" si="23"/>
        <v>0.0038934094489481747</v>
      </c>
      <c r="G286" s="29">
        <v>1400</v>
      </c>
      <c r="H286" s="83"/>
      <c r="I286" s="53">
        <f t="shared" si="28"/>
        <v>140</v>
      </c>
      <c r="J286" s="36">
        <f t="shared" si="27"/>
        <v>0.005299532140079194</v>
      </c>
      <c r="K286" s="91"/>
    </row>
    <row r="287" spans="1:11" ht="12.75">
      <c r="A287" s="169"/>
      <c r="B287" s="149"/>
      <c r="C287" s="35">
        <v>4300</v>
      </c>
      <c r="D287" s="4" t="s">
        <v>89</v>
      </c>
      <c r="E287" s="6">
        <v>32254</v>
      </c>
      <c r="F287" s="6">
        <f t="shared" si="23"/>
        <v>0.1255780283663744</v>
      </c>
      <c r="G287" s="29">
        <v>35000</v>
      </c>
      <c r="H287" s="83"/>
      <c r="I287" s="53">
        <f t="shared" si="28"/>
        <v>108.51367272276306</v>
      </c>
      <c r="J287" s="36">
        <f t="shared" si="27"/>
        <v>0.13248830350197985</v>
      </c>
      <c r="K287" s="91"/>
    </row>
    <row r="288" spans="1:11" ht="12.75">
      <c r="A288" s="169"/>
      <c r="B288" s="149"/>
      <c r="C288" s="35">
        <v>4307</v>
      </c>
      <c r="D288" s="4" t="s">
        <v>89</v>
      </c>
      <c r="E288" s="6">
        <v>52708.2</v>
      </c>
      <c r="F288" s="6">
        <f t="shared" si="23"/>
        <v>0.20521460391705018</v>
      </c>
      <c r="G288" s="29">
        <v>63275.95</v>
      </c>
      <c r="H288" s="83"/>
      <c r="I288" s="53">
        <f t="shared" si="28"/>
        <v>120.04953688420397</v>
      </c>
      <c r="J288" s="36">
        <f t="shared" si="27"/>
        <v>0.23952352194217433</v>
      </c>
      <c r="K288" s="91"/>
    </row>
    <row r="289" spans="1:11" ht="12.75">
      <c r="A289" s="169"/>
      <c r="B289" s="149"/>
      <c r="C289" s="35">
        <v>4309</v>
      </c>
      <c r="D289" s="4" t="s">
        <v>89</v>
      </c>
      <c r="E289" s="6">
        <v>11023.8</v>
      </c>
      <c r="F289" s="6">
        <f t="shared" si="23"/>
        <v>0.042920167083314885</v>
      </c>
      <c r="G289" s="29">
        <v>7854.41</v>
      </c>
      <c r="H289" s="83"/>
      <c r="I289" s="53">
        <f t="shared" si="28"/>
        <v>71.24956911409859</v>
      </c>
      <c r="J289" s="36">
        <f t="shared" si="27"/>
        <v>0.0297319273116853</v>
      </c>
      <c r="K289" s="91"/>
    </row>
    <row r="290" spans="1:11" ht="12.75">
      <c r="A290" s="169"/>
      <c r="B290" s="149"/>
      <c r="C290" s="35">
        <v>4350</v>
      </c>
      <c r="D290" s="4" t="s">
        <v>133</v>
      </c>
      <c r="E290" s="6">
        <v>2160</v>
      </c>
      <c r="F290" s="6">
        <f t="shared" si="23"/>
        <v>0.008409764409728057</v>
      </c>
      <c r="G290" s="29">
        <v>2160</v>
      </c>
      <c r="H290" s="83"/>
      <c r="I290" s="53">
        <f t="shared" si="28"/>
        <v>100</v>
      </c>
      <c r="J290" s="36">
        <f t="shared" si="27"/>
        <v>0.008176421016122185</v>
      </c>
      <c r="K290" s="91"/>
    </row>
    <row r="291" spans="1:11" ht="22.5" customHeight="1">
      <c r="A291" s="169"/>
      <c r="B291" s="149"/>
      <c r="C291" s="35">
        <v>4370</v>
      </c>
      <c r="D291" s="4" t="s">
        <v>151</v>
      </c>
      <c r="E291" s="6">
        <v>4408</v>
      </c>
      <c r="F291" s="6">
        <f t="shared" si="23"/>
        <v>0.01716214885096355</v>
      </c>
      <c r="G291" s="29">
        <v>4300</v>
      </c>
      <c r="H291" s="83"/>
      <c r="I291" s="53">
        <f t="shared" si="28"/>
        <v>97.54990925589837</v>
      </c>
      <c r="J291" s="36">
        <f t="shared" si="27"/>
        <v>0.01627713443024324</v>
      </c>
      <c r="K291" s="91"/>
    </row>
    <row r="292" spans="1:11" ht="12.75">
      <c r="A292" s="169"/>
      <c r="B292" s="149"/>
      <c r="C292" s="35">
        <v>4410</v>
      </c>
      <c r="D292" s="4" t="s">
        <v>125</v>
      </c>
      <c r="E292" s="6">
        <v>2500</v>
      </c>
      <c r="F292" s="6">
        <f t="shared" si="23"/>
        <v>0.009733523622370436</v>
      </c>
      <c r="G292" s="29">
        <v>2600</v>
      </c>
      <c r="H292" s="83"/>
      <c r="I292" s="53">
        <f t="shared" si="28"/>
        <v>104</v>
      </c>
      <c r="J292" s="36">
        <f t="shared" si="27"/>
        <v>0.009841988260147075</v>
      </c>
      <c r="K292" s="91"/>
    </row>
    <row r="293" spans="1:11" ht="12.75">
      <c r="A293" s="169"/>
      <c r="B293" s="149"/>
      <c r="C293" s="35">
        <v>4420</v>
      </c>
      <c r="D293" s="4" t="s">
        <v>127</v>
      </c>
      <c r="E293" s="6"/>
      <c r="F293" s="6">
        <f t="shared" si="23"/>
        <v>0</v>
      </c>
      <c r="G293" s="29"/>
      <c r="H293" s="83"/>
      <c r="I293" s="53"/>
      <c r="J293" s="36">
        <f t="shared" si="27"/>
        <v>0</v>
      </c>
      <c r="K293" s="91"/>
    </row>
    <row r="294" spans="1:11" ht="12.75">
      <c r="A294" s="169"/>
      <c r="B294" s="149"/>
      <c r="C294" s="35">
        <v>4430</v>
      </c>
      <c r="D294" s="4" t="s">
        <v>90</v>
      </c>
      <c r="E294" s="6">
        <v>4621</v>
      </c>
      <c r="F294" s="6">
        <f t="shared" si="23"/>
        <v>0.017991445063589514</v>
      </c>
      <c r="G294" s="29">
        <v>5000</v>
      </c>
      <c r="H294" s="83"/>
      <c r="I294" s="53">
        <f>(G294/E294)*100</f>
        <v>108.20168794633196</v>
      </c>
      <c r="J294" s="36">
        <f t="shared" si="27"/>
        <v>0.018926900500282836</v>
      </c>
      <c r="K294" s="91"/>
    </row>
    <row r="295" spans="1:11" ht="12.75">
      <c r="A295" s="169"/>
      <c r="B295" s="149"/>
      <c r="C295" s="35">
        <v>4440</v>
      </c>
      <c r="D295" s="4" t="s">
        <v>162</v>
      </c>
      <c r="E295" s="6">
        <v>72741</v>
      </c>
      <c r="F295" s="6">
        <f t="shared" si="23"/>
        <v>0.2832104967259392</v>
      </c>
      <c r="G295" s="29">
        <v>68116</v>
      </c>
      <c r="H295" s="83"/>
      <c r="I295" s="53">
        <f>(G295/E295)*100</f>
        <v>93.64182510551133</v>
      </c>
      <c r="J295" s="36">
        <f t="shared" si="27"/>
        <v>0.2578449508954531</v>
      </c>
      <c r="K295" s="91"/>
    </row>
    <row r="296" spans="1:11" ht="12.75">
      <c r="A296" s="169"/>
      <c r="B296" s="149"/>
      <c r="C296" s="35">
        <v>4520</v>
      </c>
      <c r="D296" s="4" t="s">
        <v>306</v>
      </c>
      <c r="E296" s="6">
        <v>2340</v>
      </c>
      <c r="F296" s="6">
        <f t="shared" si="23"/>
        <v>0.009110578110538729</v>
      </c>
      <c r="G296" s="29">
        <v>8616</v>
      </c>
      <c r="H296" s="83"/>
      <c r="I296" s="53">
        <f>(G296/E296)*100</f>
        <v>368.2051282051282</v>
      </c>
      <c r="J296" s="36">
        <f t="shared" si="27"/>
        <v>0.03261483494208738</v>
      </c>
      <c r="K296" s="91"/>
    </row>
    <row r="297" spans="1:11" ht="22.5">
      <c r="A297" s="169"/>
      <c r="B297" s="149"/>
      <c r="C297" s="35">
        <v>4700</v>
      </c>
      <c r="D297" s="4" t="s">
        <v>249</v>
      </c>
      <c r="E297" s="6">
        <v>600</v>
      </c>
      <c r="F297" s="6">
        <f t="shared" si="23"/>
        <v>0.0023360456693689046</v>
      </c>
      <c r="G297" s="29">
        <v>800</v>
      </c>
      <c r="H297" s="83"/>
      <c r="I297" s="53">
        <f>(G297/E297)*100</f>
        <v>133.33333333333331</v>
      </c>
      <c r="J297" s="36">
        <f t="shared" si="27"/>
        <v>0.0030283040800452537</v>
      </c>
      <c r="K297" s="91"/>
    </row>
    <row r="298" spans="1:11" ht="21" hidden="1">
      <c r="A298" s="169"/>
      <c r="B298" s="149"/>
      <c r="C298" s="35"/>
      <c r="D298" s="3" t="s">
        <v>371</v>
      </c>
      <c r="E298" s="6"/>
      <c r="F298" s="6">
        <f t="shared" si="23"/>
        <v>0</v>
      </c>
      <c r="G298" s="29"/>
      <c r="H298" s="83"/>
      <c r="I298" s="53"/>
      <c r="J298" s="36"/>
      <c r="K298" s="91"/>
    </row>
    <row r="299" spans="1:11" ht="12.75" hidden="1">
      <c r="A299" s="169"/>
      <c r="B299" s="149"/>
      <c r="C299" s="35"/>
      <c r="D299" s="3" t="s">
        <v>372</v>
      </c>
      <c r="E299" s="6"/>
      <c r="F299" s="6">
        <f t="shared" si="23"/>
        <v>0</v>
      </c>
      <c r="G299" s="29"/>
      <c r="H299" s="83"/>
      <c r="I299" s="53"/>
      <c r="J299" s="36"/>
      <c r="K299" s="91"/>
    </row>
    <row r="300" spans="1:11" ht="22.5" hidden="1">
      <c r="A300" s="169"/>
      <c r="B300" s="149"/>
      <c r="C300" s="35"/>
      <c r="D300" s="123" t="s">
        <v>373</v>
      </c>
      <c r="E300" s="6"/>
      <c r="F300" s="6">
        <f t="shared" si="23"/>
        <v>0</v>
      </c>
      <c r="G300" s="29"/>
      <c r="H300" s="83"/>
      <c r="I300" s="53"/>
      <c r="J300" s="36"/>
      <c r="K300" s="91"/>
    </row>
    <row r="301" spans="1:11" ht="12.75" hidden="1">
      <c r="A301" s="169"/>
      <c r="B301" s="149"/>
      <c r="C301" s="35"/>
      <c r="D301" s="123" t="s">
        <v>374</v>
      </c>
      <c r="E301" s="6"/>
      <c r="F301" s="6">
        <f t="shared" si="23"/>
        <v>0</v>
      </c>
      <c r="G301" s="29"/>
      <c r="H301" s="83"/>
      <c r="I301" s="53"/>
      <c r="J301" s="36"/>
      <c r="K301" s="91"/>
    </row>
    <row r="302" spans="1:11" ht="12.75" hidden="1">
      <c r="A302" s="169"/>
      <c r="B302" s="149"/>
      <c r="C302" s="35"/>
      <c r="D302" s="123" t="s">
        <v>325</v>
      </c>
      <c r="E302" s="6"/>
      <c r="F302" s="6">
        <f t="shared" si="23"/>
        <v>0</v>
      </c>
      <c r="G302" s="29"/>
      <c r="H302" s="83"/>
      <c r="I302" s="53"/>
      <c r="J302" s="36"/>
      <c r="K302" s="91"/>
    </row>
    <row r="303" spans="1:11" ht="14.25" customHeight="1">
      <c r="A303" s="169"/>
      <c r="B303" s="149"/>
      <c r="C303" s="58">
        <v>6050</v>
      </c>
      <c r="D303" s="24" t="s">
        <v>39</v>
      </c>
      <c r="E303" s="25">
        <f>E304+E305+E306</f>
        <v>189400</v>
      </c>
      <c r="F303" s="6">
        <f t="shared" si="23"/>
        <v>0.7374117496307843</v>
      </c>
      <c r="G303" s="25">
        <f>G304+G305+G306</f>
        <v>0</v>
      </c>
      <c r="H303" s="25">
        <f>H304+H305+H306</f>
        <v>0</v>
      </c>
      <c r="I303" s="53"/>
      <c r="J303" s="36">
        <f>(G303/$G$873)*100</f>
        <v>0</v>
      </c>
      <c r="K303" s="91"/>
    </row>
    <row r="304" spans="1:11" ht="12.75">
      <c r="A304" s="169"/>
      <c r="B304" s="163"/>
      <c r="C304" s="58"/>
      <c r="D304" s="23" t="s">
        <v>324</v>
      </c>
      <c r="E304" s="25"/>
      <c r="F304" s="6">
        <f t="shared" si="23"/>
        <v>0</v>
      </c>
      <c r="G304" s="29"/>
      <c r="H304" s="83"/>
      <c r="I304" s="53"/>
      <c r="J304" s="36">
        <f>(G304/$G$873)*100</f>
        <v>0</v>
      </c>
      <c r="K304" s="91"/>
    </row>
    <row r="305" spans="1:11" ht="9.75" customHeight="1">
      <c r="A305" s="169"/>
      <c r="B305" s="163"/>
      <c r="C305" s="58"/>
      <c r="D305" s="23" t="s">
        <v>325</v>
      </c>
      <c r="E305" s="25">
        <v>101100</v>
      </c>
      <c r="F305" s="6">
        <f t="shared" si="23"/>
        <v>0.3936236952886605</v>
      </c>
      <c r="G305" s="29"/>
      <c r="H305" s="83"/>
      <c r="I305" s="53"/>
      <c r="J305" s="36"/>
      <c r="K305" s="91"/>
    </row>
    <row r="306" spans="1:11" ht="11.25" customHeight="1">
      <c r="A306" s="169"/>
      <c r="B306" s="163"/>
      <c r="C306" s="58"/>
      <c r="D306" s="23" t="s">
        <v>311</v>
      </c>
      <c r="E306" s="25">
        <v>88300</v>
      </c>
      <c r="F306" s="6">
        <f aca="true" t="shared" si="29" ref="F306:F369">(E306/$E$873)*100</f>
        <v>0.3437880543421238</v>
      </c>
      <c r="G306" s="29"/>
      <c r="H306" s="83"/>
      <c r="I306" s="53"/>
      <c r="J306" s="36"/>
      <c r="K306" s="91"/>
    </row>
    <row r="307" spans="1:11" ht="12" customHeight="1">
      <c r="A307" s="169"/>
      <c r="B307" s="163"/>
      <c r="C307" s="58">
        <v>6057</v>
      </c>
      <c r="D307" s="24" t="s">
        <v>39</v>
      </c>
      <c r="E307" s="25">
        <v>18324.9</v>
      </c>
      <c r="F307" s="6">
        <f t="shared" si="29"/>
        <v>0.0713463388110304</v>
      </c>
      <c r="G307" s="29">
        <v>38930</v>
      </c>
      <c r="H307" s="83"/>
      <c r="I307" s="53"/>
      <c r="J307" s="36"/>
      <c r="K307" s="91"/>
    </row>
    <row r="308" spans="1:11" ht="12.75" hidden="1">
      <c r="A308" s="169"/>
      <c r="B308" s="163"/>
      <c r="C308" s="58"/>
      <c r="D308" s="24" t="s">
        <v>375</v>
      </c>
      <c r="E308" s="25"/>
      <c r="F308" s="6">
        <f t="shared" si="29"/>
        <v>0</v>
      </c>
      <c r="G308" s="29"/>
      <c r="H308" s="83"/>
      <c r="I308" s="53"/>
      <c r="J308" s="36"/>
      <c r="K308" s="91"/>
    </row>
    <row r="309" spans="1:11" ht="12.75" hidden="1">
      <c r="A309" s="169"/>
      <c r="B309" s="163"/>
      <c r="C309" s="58"/>
      <c r="D309" s="24"/>
      <c r="E309" s="25"/>
      <c r="F309" s="6">
        <f t="shared" si="29"/>
        <v>0</v>
      </c>
      <c r="G309" s="29"/>
      <c r="H309" s="83"/>
      <c r="I309" s="53"/>
      <c r="J309" s="36"/>
      <c r="K309" s="91"/>
    </row>
    <row r="310" spans="1:11" ht="15" customHeight="1">
      <c r="A310" s="169"/>
      <c r="B310" s="163"/>
      <c r="C310" s="58">
        <v>6059</v>
      </c>
      <c r="D310" s="24" t="s">
        <v>39</v>
      </c>
      <c r="E310" s="25"/>
      <c r="F310" s="6">
        <f t="shared" si="29"/>
        <v>0</v>
      </c>
      <c r="G310" s="29">
        <v>6870</v>
      </c>
      <c r="H310" s="83"/>
      <c r="I310" s="53"/>
      <c r="J310" s="36"/>
      <c r="K310" s="91"/>
    </row>
    <row r="311" spans="1:11" ht="17.25" customHeight="1" hidden="1">
      <c r="A311" s="169"/>
      <c r="B311" s="96"/>
      <c r="C311" s="58"/>
      <c r="D311" s="24" t="s">
        <v>376</v>
      </c>
      <c r="E311" s="25"/>
      <c r="F311" s="6">
        <f t="shared" si="29"/>
        <v>0</v>
      </c>
      <c r="G311" s="29"/>
      <c r="H311" s="83"/>
      <c r="I311" s="53"/>
      <c r="J311" s="36"/>
      <c r="K311" s="91"/>
    </row>
    <row r="312" spans="1:11" ht="16.5" customHeight="1">
      <c r="A312" s="169"/>
      <c r="B312" s="166">
        <v>80103</v>
      </c>
      <c r="C312" s="49"/>
      <c r="D312" s="3" t="s">
        <v>163</v>
      </c>
      <c r="E312" s="5">
        <f>E313+E316+E317+E318+E319+E320+E322+E321</f>
        <v>242990.99</v>
      </c>
      <c r="F312" s="6">
        <f t="shared" si="29"/>
        <v>0.9460634164752714</v>
      </c>
      <c r="G312" s="5">
        <f>G313+G316+G317+G318+G319+G320+G322+G321</f>
        <v>277041.28</v>
      </c>
      <c r="H312" s="5">
        <f>H313+H316+H317+H318+H319+H320+H322+H321</f>
        <v>0</v>
      </c>
      <c r="I312" s="53">
        <f>(G312/E312)*100</f>
        <v>114.01298459667169</v>
      </c>
      <c r="J312" s="36">
        <f>(G312/$G$873)*100</f>
        <v>1.0487065482061995</v>
      </c>
      <c r="K312" s="91"/>
    </row>
    <row r="313" spans="1:11" ht="21.75" customHeight="1">
      <c r="A313" s="169"/>
      <c r="B313" s="168"/>
      <c r="C313" s="35">
        <v>2590</v>
      </c>
      <c r="D313" s="4" t="s">
        <v>326</v>
      </c>
      <c r="E313" s="6">
        <v>202703.67</v>
      </c>
      <c r="F313" s="6">
        <f t="shared" si="29"/>
        <v>0.7892083841144726</v>
      </c>
      <c r="G313" s="29">
        <v>277041.28</v>
      </c>
      <c r="H313" s="83"/>
      <c r="I313" s="53">
        <f>(G313/E313)*100</f>
        <v>136.67304592955816</v>
      </c>
      <c r="J313" s="36">
        <f>(G313/$G$873)*100</f>
        <v>1.0487065482061995</v>
      </c>
      <c r="K313" s="91"/>
    </row>
    <row r="314" spans="1:11" ht="12.75" hidden="1">
      <c r="A314" s="169"/>
      <c r="B314" s="168"/>
      <c r="C314" s="35"/>
      <c r="D314" s="24" t="s">
        <v>377</v>
      </c>
      <c r="E314" s="6"/>
      <c r="F314" s="6">
        <f t="shared" si="29"/>
        <v>0</v>
      </c>
      <c r="G314" s="29"/>
      <c r="H314" s="83"/>
      <c r="I314" s="53"/>
      <c r="J314" s="36"/>
      <c r="K314" s="91"/>
    </row>
    <row r="315" spans="1:11" ht="12.75" hidden="1">
      <c r="A315" s="169"/>
      <c r="B315" s="168"/>
      <c r="C315" s="35"/>
      <c r="D315" s="24" t="s">
        <v>378</v>
      </c>
      <c r="E315" s="6"/>
      <c r="F315" s="6">
        <f t="shared" si="29"/>
        <v>0</v>
      </c>
      <c r="G315" s="29"/>
      <c r="H315" s="83"/>
      <c r="I315" s="53"/>
      <c r="J315" s="36"/>
      <c r="K315" s="91"/>
    </row>
    <row r="316" spans="1:11" ht="22.5" hidden="1">
      <c r="A316" s="169"/>
      <c r="B316" s="168"/>
      <c r="C316" s="35">
        <v>3020</v>
      </c>
      <c r="D316" s="4" t="s">
        <v>158</v>
      </c>
      <c r="E316" s="6"/>
      <c r="F316" s="6">
        <f t="shared" si="29"/>
        <v>0</v>
      </c>
      <c r="G316" s="29"/>
      <c r="H316" s="83"/>
      <c r="I316" s="53"/>
      <c r="J316" s="36">
        <f aca="true" t="shared" si="30" ref="J316:J322">(G316/$G$873)*100</f>
        <v>0</v>
      </c>
      <c r="K316" s="91"/>
    </row>
    <row r="317" spans="1:11" ht="12.75">
      <c r="A317" s="169"/>
      <c r="B317" s="168"/>
      <c r="C317" s="35">
        <v>4010</v>
      </c>
      <c r="D317" s="4" t="s">
        <v>96</v>
      </c>
      <c r="E317" s="6">
        <v>31764</v>
      </c>
      <c r="F317" s="6">
        <f t="shared" si="29"/>
        <v>0.12367025773638982</v>
      </c>
      <c r="G317" s="29"/>
      <c r="H317" s="83"/>
      <c r="I317" s="53">
        <f>(G317/E317)*100</f>
        <v>0</v>
      </c>
      <c r="J317" s="36">
        <f t="shared" si="30"/>
        <v>0</v>
      </c>
      <c r="K317" s="91"/>
    </row>
    <row r="318" spans="1:11" ht="12.75">
      <c r="A318" s="169"/>
      <c r="B318" s="168"/>
      <c r="C318" s="35">
        <v>4040</v>
      </c>
      <c r="D318" s="4" t="s">
        <v>159</v>
      </c>
      <c r="E318" s="6">
        <v>7113</v>
      </c>
      <c r="F318" s="6">
        <f t="shared" si="29"/>
        <v>0.027693821410368365</v>
      </c>
      <c r="G318" s="29"/>
      <c r="H318" s="83"/>
      <c r="I318" s="53">
        <f>(G318/E318)*100</f>
        <v>0</v>
      </c>
      <c r="J318" s="36">
        <f t="shared" si="30"/>
        <v>0</v>
      </c>
      <c r="K318" s="91"/>
    </row>
    <row r="319" spans="1:11" ht="12.75">
      <c r="A319" s="169"/>
      <c r="B319" s="168"/>
      <c r="C319" s="35">
        <v>4110</v>
      </c>
      <c r="D319" s="4" t="s">
        <v>86</v>
      </c>
      <c r="E319" s="6">
        <v>1236.08</v>
      </c>
      <c r="F319" s="6">
        <f t="shared" si="29"/>
        <v>0.004812565551655859</v>
      </c>
      <c r="G319" s="29"/>
      <c r="H319" s="83"/>
      <c r="I319" s="53">
        <f>(G319/E319)*100</f>
        <v>0</v>
      </c>
      <c r="J319" s="36">
        <f t="shared" si="30"/>
        <v>0</v>
      </c>
      <c r="K319" s="91"/>
    </row>
    <row r="320" spans="1:11" ht="12.75">
      <c r="A320" s="169"/>
      <c r="B320" s="168"/>
      <c r="C320" s="35">
        <v>4120</v>
      </c>
      <c r="D320" s="4" t="s">
        <v>107</v>
      </c>
      <c r="E320" s="6">
        <v>174.24</v>
      </c>
      <c r="F320" s="6">
        <f t="shared" si="29"/>
        <v>0.00067838766238473</v>
      </c>
      <c r="G320" s="29"/>
      <c r="H320" s="83"/>
      <c r="I320" s="53">
        <f>(G320/E320)*100</f>
        <v>0</v>
      </c>
      <c r="J320" s="36">
        <f t="shared" si="30"/>
        <v>0</v>
      </c>
      <c r="K320" s="91"/>
    </row>
    <row r="321" spans="1:11" ht="12.75" hidden="1">
      <c r="A321" s="169"/>
      <c r="B321" s="168"/>
      <c r="C321" s="35">
        <v>4210</v>
      </c>
      <c r="D321" s="4" t="s">
        <v>76</v>
      </c>
      <c r="E321" s="6"/>
      <c r="F321" s="6">
        <f t="shared" si="29"/>
        <v>0</v>
      </c>
      <c r="G321" s="29"/>
      <c r="H321" s="83"/>
      <c r="I321" s="53"/>
      <c r="J321" s="36">
        <f t="shared" si="30"/>
        <v>0</v>
      </c>
      <c r="K321" s="91"/>
    </row>
    <row r="322" spans="1:11" ht="12.75" hidden="1">
      <c r="A322" s="169"/>
      <c r="B322" s="168"/>
      <c r="C322" s="35">
        <v>4440</v>
      </c>
      <c r="D322" s="4" t="s">
        <v>162</v>
      </c>
      <c r="E322" s="6"/>
      <c r="F322" s="6">
        <f t="shared" si="29"/>
        <v>0</v>
      </c>
      <c r="G322" s="29"/>
      <c r="H322" s="83"/>
      <c r="I322" s="53"/>
      <c r="J322" s="36">
        <f t="shared" si="30"/>
        <v>0</v>
      </c>
      <c r="K322" s="91"/>
    </row>
    <row r="323" spans="1:11" ht="12.75" hidden="1">
      <c r="A323" s="169"/>
      <c r="B323" s="44"/>
      <c r="C323" s="35"/>
      <c r="D323" s="4" t="s">
        <v>379</v>
      </c>
      <c r="E323" s="6"/>
      <c r="F323" s="6">
        <f t="shared" si="29"/>
        <v>0</v>
      </c>
      <c r="G323" s="29"/>
      <c r="H323" s="83"/>
      <c r="I323" s="53"/>
      <c r="J323" s="36"/>
      <c r="K323" s="91"/>
    </row>
    <row r="324" spans="1:11" ht="12.75">
      <c r="A324" s="169"/>
      <c r="B324" s="159">
        <v>80104</v>
      </c>
      <c r="C324" s="49"/>
      <c r="D324" s="3" t="s">
        <v>22</v>
      </c>
      <c r="E324" s="5">
        <f>E325+E326</f>
        <v>569351.7999999999</v>
      </c>
      <c r="F324" s="6">
        <f t="shared" si="29"/>
        <v>2.216719677895651</v>
      </c>
      <c r="G324" s="5">
        <f>G325+G326</f>
        <v>593615.6000000001</v>
      </c>
      <c r="H324" s="5">
        <f>H325+H326</f>
        <v>0</v>
      </c>
      <c r="I324" s="53">
        <f>(G324/E324)*100</f>
        <v>104.26165333981558</v>
      </c>
      <c r="J324" s="36">
        <f>(G324/$G$873)*100</f>
        <v>2.2470606793231394</v>
      </c>
      <c r="K324" s="91"/>
    </row>
    <row r="325" spans="1:11" ht="12.75">
      <c r="A325" s="169"/>
      <c r="B325" s="160"/>
      <c r="C325" s="49"/>
      <c r="D325" s="3" t="s">
        <v>276</v>
      </c>
      <c r="E325" s="5">
        <f>SUM(E327:E362)</f>
        <v>554351.7999999999</v>
      </c>
      <c r="F325" s="6">
        <f t="shared" si="29"/>
        <v>2.1583185361614285</v>
      </c>
      <c r="G325" s="5">
        <f>SUM(G327:G362)</f>
        <v>593615.6000000001</v>
      </c>
      <c r="H325" s="5">
        <f>SUM(H327:H362)</f>
        <v>0</v>
      </c>
      <c r="I325" s="53">
        <f>(G325/E325)*100</f>
        <v>107.08283079445222</v>
      </c>
      <c r="J325" s="36">
        <f>(G325/$G$873)*100</f>
        <v>2.2470606793231394</v>
      </c>
      <c r="K325" s="91"/>
    </row>
    <row r="326" spans="1:11" ht="12.75">
      <c r="A326" s="169"/>
      <c r="B326" s="160"/>
      <c r="C326" s="49"/>
      <c r="D326" s="3" t="s">
        <v>278</v>
      </c>
      <c r="E326" s="5">
        <f>E363</f>
        <v>15000</v>
      </c>
      <c r="F326" s="6">
        <f t="shared" si="29"/>
        <v>0.05840114173422262</v>
      </c>
      <c r="G326" s="5">
        <f>G363</f>
        <v>0</v>
      </c>
      <c r="H326" s="5">
        <f>H363</f>
        <v>0</v>
      </c>
      <c r="I326" s="53">
        <f>(G326/E326)*100</f>
        <v>0</v>
      </c>
      <c r="J326" s="36">
        <f>(G326/$G$873)*100</f>
        <v>0</v>
      </c>
      <c r="K326" s="91"/>
    </row>
    <row r="327" spans="1:11" ht="22.5" hidden="1">
      <c r="A327" s="169"/>
      <c r="B327" s="160"/>
      <c r="C327" s="35">
        <v>2540</v>
      </c>
      <c r="D327" s="4" t="s">
        <v>334</v>
      </c>
      <c r="E327" s="6"/>
      <c r="F327" s="6">
        <f t="shared" si="29"/>
        <v>0</v>
      </c>
      <c r="G327" s="6"/>
      <c r="H327" s="62"/>
      <c r="I327" s="53"/>
      <c r="J327" s="36"/>
      <c r="K327" s="91"/>
    </row>
    <row r="328" spans="1:11" ht="12.75" hidden="1">
      <c r="A328" s="169"/>
      <c r="B328" s="160"/>
      <c r="C328" s="35"/>
      <c r="D328" s="4" t="s">
        <v>381</v>
      </c>
      <c r="E328" s="6"/>
      <c r="F328" s="6">
        <f t="shared" si="29"/>
        <v>0</v>
      </c>
      <c r="G328" s="6"/>
      <c r="H328" s="62"/>
      <c r="I328" s="53"/>
      <c r="J328" s="36"/>
      <c r="K328" s="91"/>
    </row>
    <row r="329" spans="1:11" ht="12.75" hidden="1">
      <c r="A329" s="169"/>
      <c r="B329" s="160"/>
      <c r="C329" s="35"/>
      <c r="D329" s="4" t="s">
        <v>382</v>
      </c>
      <c r="E329" s="6"/>
      <c r="F329" s="6">
        <f t="shared" si="29"/>
        <v>0</v>
      </c>
      <c r="G329" s="6"/>
      <c r="H329" s="62"/>
      <c r="I329" s="53"/>
      <c r="J329" s="36"/>
      <c r="K329" s="91"/>
    </row>
    <row r="330" spans="1:11" ht="22.5" hidden="1">
      <c r="A330" s="169"/>
      <c r="B330" s="149"/>
      <c r="C330" s="35">
        <v>2590</v>
      </c>
      <c r="D330" s="4" t="s">
        <v>326</v>
      </c>
      <c r="E330" s="6"/>
      <c r="F330" s="6">
        <f t="shared" si="29"/>
        <v>0</v>
      </c>
      <c r="G330" s="29"/>
      <c r="H330" s="83"/>
      <c r="I330" s="53"/>
      <c r="J330" s="36">
        <f>(G330/$G$873)*100</f>
        <v>0</v>
      </c>
      <c r="K330" s="91"/>
    </row>
    <row r="331" spans="1:11" ht="12.75" hidden="1">
      <c r="A331" s="169"/>
      <c r="B331" s="149"/>
      <c r="C331" s="35"/>
      <c r="D331" s="4" t="s">
        <v>380</v>
      </c>
      <c r="E331" s="6"/>
      <c r="F331" s="6">
        <f t="shared" si="29"/>
        <v>0</v>
      </c>
      <c r="G331" s="29"/>
      <c r="H331" s="83"/>
      <c r="I331" s="53"/>
      <c r="J331" s="36"/>
      <c r="K331" s="91"/>
    </row>
    <row r="332" spans="1:11" ht="12.75" hidden="1">
      <c r="A332" s="169"/>
      <c r="B332" s="149"/>
      <c r="C332" s="35"/>
      <c r="D332" s="4"/>
      <c r="E332" s="6"/>
      <c r="F332" s="6">
        <f t="shared" si="29"/>
        <v>0</v>
      </c>
      <c r="G332" s="29"/>
      <c r="H332" s="83"/>
      <c r="I332" s="53"/>
      <c r="J332" s="36"/>
      <c r="K332" s="91"/>
    </row>
    <row r="333" spans="1:11" ht="22.5">
      <c r="A333" s="169"/>
      <c r="B333" s="149"/>
      <c r="C333" s="35">
        <v>3020</v>
      </c>
      <c r="D333" s="4" t="s">
        <v>158</v>
      </c>
      <c r="E333" s="6">
        <v>21720</v>
      </c>
      <c r="F333" s="6">
        <f t="shared" si="29"/>
        <v>0.08456485323115435</v>
      </c>
      <c r="G333" s="29">
        <v>18870</v>
      </c>
      <c r="H333" s="83"/>
      <c r="I333" s="53">
        <f aca="true" t="shared" si="31" ref="I333:I363">(G333/E333)*100</f>
        <v>86.87845303867402</v>
      </c>
      <c r="J333" s="36">
        <f>(G333/$G$873)*100</f>
        <v>0.07143012248806743</v>
      </c>
      <c r="K333" s="91"/>
    </row>
    <row r="334" spans="1:11" ht="12.75">
      <c r="A334" s="169"/>
      <c r="B334" s="149"/>
      <c r="C334" s="35">
        <v>4010</v>
      </c>
      <c r="D334" s="4" t="s">
        <v>96</v>
      </c>
      <c r="E334" s="6">
        <v>258987</v>
      </c>
      <c r="F334" s="6">
        <f t="shared" si="29"/>
        <v>1.0083424329547408</v>
      </c>
      <c r="G334" s="29">
        <v>257179</v>
      </c>
      <c r="H334" s="83"/>
      <c r="I334" s="53">
        <f t="shared" si="31"/>
        <v>99.3018954619344</v>
      </c>
      <c r="J334" s="36">
        <f>(G334/$G$873)*100</f>
        <v>0.9735202687524478</v>
      </c>
      <c r="K334" s="91"/>
    </row>
    <row r="335" spans="1:11" ht="12.75">
      <c r="A335" s="169"/>
      <c r="B335" s="149"/>
      <c r="C335" s="35">
        <v>4017</v>
      </c>
      <c r="D335" s="4" t="s">
        <v>96</v>
      </c>
      <c r="E335" s="6">
        <v>25861.2</v>
      </c>
      <c r="F335" s="6">
        <f t="shared" si="29"/>
        <v>0.10068824044113854</v>
      </c>
      <c r="G335" s="29">
        <v>97036.33</v>
      </c>
      <c r="H335" s="83"/>
      <c r="I335" s="53">
        <f t="shared" si="31"/>
        <v>375.2197500502684</v>
      </c>
      <c r="J335" s="36"/>
      <c r="K335" s="91"/>
    </row>
    <row r="336" spans="1:11" ht="12.75">
      <c r="A336" s="169"/>
      <c r="B336" s="149"/>
      <c r="C336" s="35">
        <v>4019</v>
      </c>
      <c r="D336" s="4" t="s">
        <v>96</v>
      </c>
      <c r="E336" s="6">
        <v>11519</v>
      </c>
      <c r="F336" s="6">
        <f t="shared" si="29"/>
        <v>0.04484818344243402</v>
      </c>
      <c r="G336" s="29"/>
      <c r="H336" s="83"/>
      <c r="I336" s="53">
        <f t="shared" si="31"/>
        <v>0</v>
      </c>
      <c r="J336" s="36"/>
      <c r="K336" s="91"/>
    </row>
    <row r="337" spans="1:11" ht="12.75">
      <c r="A337" s="169"/>
      <c r="B337" s="149"/>
      <c r="C337" s="35">
        <v>4040</v>
      </c>
      <c r="D337" s="4" t="s">
        <v>159</v>
      </c>
      <c r="E337" s="6">
        <v>21931</v>
      </c>
      <c r="F337" s="6">
        <f t="shared" si="29"/>
        <v>0.08538636262488242</v>
      </c>
      <c r="G337" s="29">
        <v>22360</v>
      </c>
      <c r="H337" s="83"/>
      <c r="I337" s="53">
        <f t="shared" si="31"/>
        <v>101.95613515115589</v>
      </c>
      <c r="J337" s="36">
        <f>(G337/$G$873)*100</f>
        <v>0.08464109903726484</v>
      </c>
      <c r="K337" s="91"/>
    </row>
    <row r="338" spans="1:11" ht="12.75">
      <c r="A338" s="169"/>
      <c r="B338" s="149"/>
      <c r="C338" s="35">
        <v>4110</v>
      </c>
      <c r="D338" s="4" t="s">
        <v>86</v>
      </c>
      <c r="E338" s="6">
        <v>55731</v>
      </c>
      <c r="F338" s="6">
        <f t="shared" si="29"/>
        <v>0.2169836019993307</v>
      </c>
      <c r="G338" s="29">
        <v>50935</v>
      </c>
      <c r="H338" s="83"/>
      <c r="I338" s="53">
        <f t="shared" si="31"/>
        <v>91.39437655882723</v>
      </c>
      <c r="J338" s="36">
        <f>(G338/$G$873)*100</f>
        <v>0.19280833539638123</v>
      </c>
      <c r="K338" s="91"/>
    </row>
    <row r="339" spans="1:11" ht="12.75">
      <c r="A339" s="169"/>
      <c r="B339" s="149"/>
      <c r="C339" s="35">
        <v>4117</v>
      </c>
      <c r="D339" s="4" t="s">
        <v>86</v>
      </c>
      <c r="E339" s="6">
        <v>4468.8</v>
      </c>
      <c r="F339" s="6">
        <f t="shared" si="29"/>
        <v>0.017398868145459604</v>
      </c>
      <c r="G339" s="29">
        <v>16767.88</v>
      </c>
      <c r="H339" s="83"/>
      <c r="I339" s="53">
        <f t="shared" si="31"/>
        <v>375.22108843537416</v>
      </c>
      <c r="J339" s="36"/>
      <c r="K339" s="91"/>
    </row>
    <row r="340" spans="1:11" ht="12.75">
      <c r="A340" s="169"/>
      <c r="B340" s="149"/>
      <c r="C340" s="35">
        <v>4119</v>
      </c>
      <c r="D340" s="4" t="s">
        <v>86</v>
      </c>
      <c r="E340" s="6">
        <v>1762.6</v>
      </c>
      <c r="F340" s="6">
        <f t="shared" si="29"/>
        <v>0.0068625234947160526</v>
      </c>
      <c r="G340" s="29"/>
      <c r="H340" s="83"/>
      <c r="I340" s="53">
        <f t="shared" si="31"/>
        <v>0</v>
      </c>
      <c r="J340" s="36"/>
      <c r="K340" s="91"/>
    </row>
    <row r="341" spans="1:11" ht="12.75">
      <c r="A341" s="169"/>
      <c r="B341" s="149"/>
      <c r="C341" s="35">
        <v>4120</v>
      </c>
      <c r="D341" s="4" t="s">
        <v>107</v>
      </c>
      <c r="E341" s="6">
        <v>7543</v>
      </c>
      <c r="F341" s="6">
        <f t="shared" si="29"/>
        <v>0.02936798747341608</v>
      </c>
      <c r="G341" s="29">
        <v>7286</v>
      </c>
      <c r="H341" s="83"/>
      <c r="I341" s="53">
        <f t="shared" si="31"/>
        <v>96.59286755932652</v>
      </c>
      <c r="J341" s="36">
        <f>(G341/$G$873)*100</f>
        <v>0.027580279409012146</v>
      </c>
      <c r="K341" s="91"/>
    </row>
    <row r="342" spans="1:11" ht="12.75">
      <c r="A342" s="169"/>
      <c r="B342" s="149"/>
      <c r="C342" s="35">
        <v>4127</v>
      </c>
      <c r="D342" s="4" t="s">
        <v>107</v>
      </c>
      <c r="E342" s="6">
        <v>633.6</v>
      </c>
      <c r="F342" s="6">
        <f t="shared" si="29"/>
        <v>0.0024668642268535637</v>
      </c>
      <c r="G342" s="29">
        <v>2377.39</v>
      </c>
      <c r="H342" s="83"/>
      <c r="I342" s="53">
        <f t="shared" si="31"/>
        <v>375.21938131313124</v>
      </c>
      <c r="J342" s="36"/>
      <c r="K342" s="91"/>
    </row>
    <row r="343" spans="1:11" ht="12.75">
      <c r="A343" s="169"/>
      <c r="B343" s="149"/>
      <c r="C343" s="35">
        <v>4129</v>
      </c>
      <c r="D343" s="4" t="s">
        <v>107</v>
      </c>
      <c r="E343" s="6">
        <v>282</v>
      </c>
      <c r="F343" s="6">
        <f t="shared" si="29"/>
        <v>0.0010979414646033851</v>
      </c>
      <c r="G343" s="29"/>
      <c r="H343" s="83"/>
      <c r="I343" s="53">
        <f t="shared" si="31"/>
        <v>0</v>
      </c>
      <c r="J343" s="36"/>
      <c r="K343" s="91"/>
    </row>
    <row r="344" spans="1:11" ht="12.75">
      <c r="A344" s="169"/>
      <c r="B344" s="149"/>
      <c r="C344" s="35">
        <v>4170</v>
      </c>
      <c r="D344" s="4" t="s">
        <v>88</v>
      </c>
      <c r="E344" s="6">
        <v>1400</v>
      </c>
      <c r="F344" s="6">
        <f t="shared" si="29"/>
        <v>0.005450773228527444</v>
      </c>
      <c r="G344" s="29">
        <v>1000</v>
      </c>
      <c r="H344" s="83"/>
      <c r="I344" s="53">
        <f t="shared" si="31"/>
        <v>71.42857142857143</v>
      </c>
      <c r="J344" s="36">
        <f>(G344/$G$873)*100</f>
        <v>0.0037853801000565673</v>
      </c>
      <c r="K344" s="91"/>
    </row>
    <row r="345" spans="1:11" ht="12.75">
      <c r="A345" s="169"/>
      <c r="B345" s="149"/>
      <c r="C345" s="35">
        <v>4177</v>
      </c>
      <c r="D345" s="4" t="s">
        <v>88</v>
      </c>
      <c r="E345" s="6">
        <v>1152</v>
      </c>
      <c r="F345" s="6">
        <f t="shared" si="29"/>
        <v>0.0044852076851882965</v>
      </c>
      <c r="G345" s="29">
        <v>10368</v>
      </c>
      <c r="H345" s="83"/>
      <c r="I345" s="53">
        <f t="shared" si="31"/>
        <v>900</v>
      </c>
      <c r="J345" s="36"/>
      <c r="K345" s="91"/>
    </row>
    <row r="346" spans="1:11" ht="12.75">
      <c r="A346" s="169"/>
      <c r="B346" s="149"/>
      <c r="C346" s="35">
        <v>4210</v>
      </c>
      <c r="D346" s="4" t="s">
        <v>76</v>
      </c>
      <c r="E346" s="6">
        <v>13250</v>
      </c>
      <c r="F346" s="6">
        <f t="shared" si="29"/>
        <v>0.05158767519856331</v>
      </c>
      <c r="G346" s="29">
        <v>18470</v>
      </c>
      <c r="H346" s="83"/>
      <c r="I346" s="53">
        <f t="shared" si="31"/>
        <v>139.39622641509436</v>
      </c>
      <c r="J346" s="36">
        <f>(G346/$G$873)*100</f>
        <v>0.06991597044804479</v>
      </c>
      <c r="K346" s="91"/>
    </row>
    <row r="347" spans="1:11" ht="12.75">
      <c r="A347" s="169"/>
      <c r="B347" s="149"/>
      <c r="C347" s="35">
        <v>4217</v>
      </c>
      <c r="D347" s="4" t="s">
        <v>76</v>
      </c>
      <c r="E347" s="6">
        <v>38565.1</v>
      </c>
      <c r="F347" s="6">
        <f t="shared" si="29"/>
        <v>0.15014972473963126</v>
      </c>
      <c r="G347" s="29">
        <v>4194</v>
      </c>
      <c r="H347" s="83"/>
      <c r="I347" s="53">
        <f t="shared" si="31"/>
        <v>10.875117658193549</v>
      </c>
      <c r="J347" s="36"/>
      <c r="K347" s="91"/>
    </row>
    <row r="348" spans="1:11" ht="12.75">
      <c r="A348" s="169"/>
      <c r="B348" s="149"/>
      <c r="C348" s="35">
        <v>4240</v>
      </c>
      <c r="D348" s="4" t="s">
        <v>161</v>
      </c>
      <c r="E348" s="6">
        <v>2000</v>
      </c>
      <c r="F348" s="6">
        <f t="shared" si="29"/>
        <v>0.007786818897896349</v>
      </c>
      <c r="G348" s="29">
        <v>2000</v>
      </c>
      <c r="H348" s="83"/>
      <c r="I348" s="53">
        <f t="shared" si="31"/>
        <v>100</v>
      </c>
      <c r="J348" s="36">
        <f>(G348/$G$873)*100</f>
        <v>0.0075707602001131346</v>
      </c>
      <c r="K348" s="91"/>
    </row>
    <row r="349" spans="1:11" ht="12.75">
      <c r="A349" s="169"/>
      <c r="B349" s="149"/>
      <c r="C349" s="35">
        <v>4247</v>
      </c>
      <c r="D349" s="4" t="s">
        <v>161</v>
      </c>
      <c r="E349" s="6">
        <v>27198.5</v>
      </c>
      <c r="F349" s="6">
        <f t="shared" si="29"/>
        <v>0.10589489689721693</v>
      </c>
      <c r="G349" s="29"/>
      <c r="H349" s="83"/>
      <c r="I349" s="53">
        <f t="shared" si="31"/>
        <v>0</v>
      </c>
      <c r="J349" s="36"/>
      <c r="K349" s="91"/>
    </row>
    <row r="350" spans="1:11" ht="12.75">
      <c r="A350" s="169"/>
      <c r="B350" s="149"/>
      <c r="C350" s="35">
        <v>4260</v>
      </c>
      <c r="D350" s="4" t="s">
        <v>77</v>
      </c>
      <c r="E350" s="6">
        <v>5500</v>
      </c>
      <c r="F350" s="6">
        <f t="shared" si="29"/>
        <v>0.02141375196921496</v>
      </c>
      <c r="G350" s="29">
        <v>5000</v>
      </c>
      <c r="H350" s="83"/>
      <c r="I350" s="53">
        <f t="shared" si="31"/>
        <v>90.9090909090909</v>
      </c>
      <c r="J350" s="36">
        <f aca="true" t="shared" si="32" ref="J350:J362">(G350/$G$873)*100</f>
        <v>0.018926900500282836</v>
      </c>
      <c r="K350" s="91"/>
    </row>
    <row r="351" spans="1:11" ht="12.75">
      <c r="A351" s="169"/>
      <c r="B351" s="149"/>
      <c r="C351" s="35">
        <v>4270</v>
      </c>
      <c r="D351" s="4" t="s">
        <v>79</v>
      </c>
      <c r="E351" s="6">
        <v>250</v>
      </c>
      <c r="F351" s="6">
        <f t="shared" si="29"/>
        <v>0.0009733523622370437</v>
      </c>
      <c r="G351" s="29">
        <v>1000</v>
      </c>
      <c r="H351" s="83"/>
      <c r="I351" s="53">
        <f t="shared" si="31"/>
        <v>400</v>
      </c>
      <c r="J351" s="36">
        <f t="shared" si="32"/>
        <v>0.0037853801000565673</v>
      </c>
      <c r="K351" s="91"/>
    </row>
    <row r="352" spans="1:11" ht="12.75">
      <c r="A352" s="169"/>
      <c r="B352" s="149"/>
      <c r="C352" s="35">
        <v>4280</v>
      </c>
      <c r="D352" s="4" t="s">
        <v>92</v>
      </c>
      <c r="E352" s="6">
        <v>100</v>
      </c>
      <c r="F352" s="6">
        <f t="shared" si="29"/>
        <v>0.0003893409448948175</v>
      </c>
      <c r="G352" s="29">
        <v>400</v>
      </c>
      <c r="H352" s="83"/>
      <c r="I352" s="53">
        <f t="shared" si="31"/>
        <v>400</v>
      </c>
      <c r="J352" s="36">
        <f t="shared" si="32"/>
        <v>0.0015141520400226269</v>
      </c>
      <c r="K352" s="91"/>
    </row>
    <row r="353" spans="1:11" ht="12.75">
      <c r="A353" s="169"/>
      <c r="B353" s="149"/>
      <c r="C353" s="35">
        <v>4300</v>
      </c>
      <c r="D353" s="4" t="s">
        <v>89</v>
      </c>
      <c r="E353" s="6">
        <v>11000</v>
      </c>
      <c r="F353" s="6">
        <f t="shared" si="29"/>
        <v>0.04282750393842992</v>
      </c>
      <c r="G353" s="29">
        <v>11040</v>
      </c>
      <c r="H353" s="83"/>
      <c r="I353" s="53">
        <f t="shared" si="31"/>
        <v>100.36363636363636</v>
      </c>
      <c r="J353" s="36">
        <f t="shared" si="32"/>
        <v>0.0417905963046245</v>
      </c>
      <c r="K353" s="91"/>
    </row>
    <row r="354" spans="1:11" ht="12.75">
      <c r="A354" s="169"/>
      <c r="B354" s="149"/>
      <c r="C354" s="35">
        <v>4307</v>
      </c>
      <c r="D354" s="4" t="s">
        <v>89</v>
      </c>
      <c r="E354" s="6">
        <v>5913</v>
      </c>
      <c r="F354" s="6">
        <f t="shared" si="29"/>
        <v>0.023021730071630556</v>
      </c>
      <c r="G354" s="29">
        <v>8589</v>
      </c>
      <c r="H354" s="83"/>
      <c r="I354" s="53">
        <f t="shared" si="31"/>
        <v>145.2562151192288</v>
      </c>
      <c r="J354" s="36">
        <f t="shared" si="32"/>
        <v>0.032512629679385854</v>
      </c>
      <c r="K354" s="91"/>
    </row>
    <row r="355" spans="1:11" ht="12.75">
      <c r="A355" s="169"/>
      <c r="B355" s="149"/>
      <c r="C355" s="35">
        <v>4330</v>
      </c>
      <c r="D355" s="4" t="s">
        <v>335</v>
      </c>
      <c r="E355" s="6">
        <v>15204</v>
      </c>
      <c r="F355" s="6">
        <f t="shared" si="29"/>
        <v>0.059195397261808044</v>
      </c>
      <c r="G355" s="29">
        <v>37092</v>
      </c>
      <c r="H355" s="83"/>
      <c r="I355" s="53">
        <f t="shared" si="31"/>
        <v>243.96211523283347</v>
      </c>
      <c r="J355" s="36">
        <f t="shared" si="32"/>
        <v>0.1404073186712982</v>
      </c>
      <c r="K355" s="91"/>
    </row>
    <row r="356" spans="1:11" ht="12.75">
      <c r="A356" s="169"/>
      <c r="B356" s="149"/>
      <c r="C356" s="35">
        <v>4350</v>
      </c>
      <c r="D356" s="4" t="s">
        <v>229</v>
      </c>
      <c r="E356" s="6">
        <v>468</v>
      </c>
      <c r="F356" s="6">
        <f t="shared" si="29"/>
        <v>0.0018221156221077455</v>
      </c>
      <c r="G356" s="29">
        <v>468</v>
      </c>
      <c r="H356" s="83"/>
      <c r="I356" s="53">
        <f t="shared" si="31"/>
        <v>100</v>
      </c>
      <c r="J356" s="36">
        <f t="shared" si="32"/>
        <v>0.0017715578868264734</v>
      </c>
      <c r="K356" s="91"/>
    </row>
    <row r="357" spans="1:11" ht="22.5">
      <c r="A357" s="169"/>
      <c r="B357" s="149"/>
      <c r="C357" s="35">
        <v>4370</v>
      </c>
      <c r="D357" s="4" t="s">
        <v>151</v>
      </c>
      <c r="E357" s="6">
        <v>900</v>
      </c>
      <c r="F357" s="6">
        <f t="shared" si="29"/>
        <v>0.003504068504053357</v>
      </c>
      <c r="G357" s="29">
        <v>900</v>
      </c>
      <c r="H357" s="83"/>
      <c r="I357" s="53">
        <f t="shared" si="31"/>
        <v>100</v>
      </c>
      <c r="J357" s="36">
        <f t="shared" si="32"/>
        <v>0.0034068420900509105</v>
      </c>
      <c r="K357" s="91"/>
    </row>
    <row r="358" spans="1:11" ht="12.75">
      <c r="A358" s="169"/>
      <c r="B358" s="149"/>
      <c r="C358" s="35">
        <v>4410</v>
      </c>
      <c r="D358" s="4" t="s">
        <v>164</v>
      </c>
      <c r="E358" s="6">
        <v>200</v>
      </c>
      <c r="F358" s="6">
        <f t="shared" si="29"/>
        <v>0.000778681889789635</v>
      </c>
      <c r="G358" s="29">
        <v>200</v>
      </c>
      <c r="H358" s="83"/>
      <c r="I358" s="53">
        <f t="shared" si="31"/>
        <v>100</v>
      </c>
      <c r="J358" s="36">
        <f t="shared" si="32"/>
        <v>0.0007570760200113134</v>
      </c>
      <c r="K358" s="91"/>
    </row>
    <row r="359" spans="1:11" ht="11.25" customHeight="1">
      <c r="A359" s="169"/>
      <c r="B359" s="149"/>
      <c r="C359" s="35">
        <v>4430</v>
      </c>
      <c r="D359" s="4" t="s">
        <v>90</v>
      </c>
      <c r="E359" s="6">
        <v>310</v>
      </c>
      <c r="F359" s="6">
        <f t="shared" si="29"/>
        <v>0.001206956929173934</v>
      </c>
      <c r="G359" s="29">
        <v>450</v>
      </c>
      <c r="H359" s="83"/>
      <c r="I359" s="53">
        <f t="shared" si="31"/>
        <v>145.16129032258064</v>
      </c>
      <c r="J359" s="36">
        <f t="shared" si="32"/>
        <v>0.0017034210450254553</v>
      </c>
      <c r="K359" s="91"/>
    </row>
    <row r="360" spans="1:11" ht="12.75">
      <c r="A360" s="169"/>
      <c r="B360" s="149"/>
      <c r="C360" s="35">
        <v>4440</v>
      </c>
      <c r="D360" s="4" t="s">
        <v>162</v>
      </c>
      <c r="E360" s="6">
        <v>19600</v>
      </c>
      <c r="F360" s="6">
        <f t="shared" si="29"/>
        <v>0.07631082519938422</v>
      </c>
      <c r="G360" s="29">
        <v>18029</v>
      </c>
      <c r="H360" s="83"/>
      <c r="I360" s="53">
        <f t="shared" si="31"/>
        <v>91.98469387755101</v>
      </c>
      <c r="J360" s="36">
        <f t="shared" si="32"/>
        <v>0.06824661782391986</v>
      </c>
      <c r="K360" s="91"/>
    </row>
    <row r="361" spans="1:11" ht="10.5" customHeight="1">
      <c r="A361" s="169"/>
      <c r="B361" s="149"/>
      <c r="C361" s="35">
        <v>4520</v>
      </c>
      <c r="D361" s="4" t="s">
        <v>306</v>
      </c>
      <c r="E361" s="6">
        <v>702</v>
      </c>
      <c r="F361" s="6">
        <f t="shared" si="29"/>
        <v>0.0027331734331616183</v>
      </c>
      <c r="G361" s="29">
        <v>1404</v>
      </c>
      <c r="H361" s="83"/>
      <c r="I361" s="53">
        <f t="shared" si="31"/>
        <v>200</v>
      </c>
      <c r="J361" s="36">
        <f t="shared" si="32"/>
        <v>0.00531467366047942</v>
      </c>
      <c r="K361" s="91"/>
    </row>
    <row r="362" spans="1:11" ht="22.5">
      <c r="A362" s="169"/>
      <c r="B362" s="149"/>
      <c r="C362" s="35">
        <v>4700</v>
      </c>
      <c r="D362" s="4" t="s">
        <v>249</v>
      </c>
      <c r="E362" s="6">
        <v>200</v>
      </c>
      <c r="F362" s="6">
        <f t="shared" si="29"/>
        <v>0.000778681889789635</v>
      </c>
      <c r="G362" s="29">
        <v>200</v>
      </c>
      <c r="H362" s="83"/>
      <c r="I362" s="53">
        <f t="shared" si="31"/>
        <v>100</v>
      </c>
      <c r="J362" s="36">
        <f t="shared" si="32"/>
        <v>0.0007570760200113134</v>
      </c>
      <c r="K362" s="91"/>
    </row>
    <row r="363" spans="1:11" ht="12.75">
      <c r="A363" s="169"/>
      <c r="B363" s="99"/>
      <c r="C363" s="35">
        <v>6057</v>
      </c>
      <c r="D363" s="4" t="s">
        <v>39</v>
      </c>
      <c r="E363" s="6">
        <v>15000</v>
      </c>
      <c r="F363" s="6">
        <f t="shared" si="29"/>
        <v>0.05840114173422262</v>
      </c>
      <c r="G363" s="29"/>
      <c r="H363" s="83"/>
      <c r="I363" s="53">
        <f t="shared" si="31"/>
        <v>0</v>
      </c>
      <c r="J363" s="36"/>
      <c r="K363" s="91"/>
    </row>
    <row r="364" spans="1:11" ht="12.75" hidden="1">
      <c r="A364" s="169"/>
      <c r="B364" s="99"/>
      <c r="C364" s="35"/>
      <c r="D364" s="24" t="s">
        <v>386</v>
      </c>
      <c r="E364" s="6"/>
      <c r="F364" s="6">
        <f t="shared" si="29"/>
        <v>0</v>
      </c>
      <c r="G364" s="29"/>
      <c r="H364" s="83"/>
      <c r="I364" s="53"/>
      <c r="J364" s="36"/>
      <c r="K364" s="91"/>
    </row>
    <row r="365" spans="1:11" ht="12.75" hidden="1">
      <c r="A365" s="169"/>
      <c r="B365" s="99"/>
      <c r="C365" s="35"/>
      <c r="D365" s="24" t="s">
        <v>384</v>
      </c>
      <c r="E365" s="6"/>
      <c r="F365" s="6">
        <f t="shared" si="29"/>
        <v>0</v>
      </c>
      <c r="G365" s="29"/>
      <c r="H365" s="83"/>
      <c r="I365" s="53"/>
      <c r="J365" s="36"/>
      <c r="K365" s="91"/>
    </row>
    <row r="366" spans="1:11" ht="12.75" hidden="1">
      <c r="A366" s="169"/>
      <c r="B366" s="99"/>
      <c r="C366" s="35"/>
      <c r="D366" s="24" t="s">
        <v>385</v>
      </c>
      <c r="E366" s="6"/>
      <c r="F366" s="6">
        <f t="shared" si="29"/>
        <v>0</v>
      </c>
      <c r="G366" s="29"/>
      <c r="H366" s="83"/>
      <c r="I366" s="53"/>
      <c r="J366" s="36"/>
      <c r="K366" s="91"/>
    </row>
    <row r="367" spans="1:11" ht="12.75">
      <c r="A367" s="169"/>
      <c r="B367" s="166">
        <v>80106</v>
      </c>
      <c r="C367" s="49"/>
      <c r="D367" s="3" t="s">
        <v>319</v>
      </c>
      <c r="E367" s="5">
        <f>E368</f>
        <v>57572</v>
      </c>
      <c r="F367" s="6">
        <f t="shared" si="29"/>
        <v>0.22415136879484432</v>
      </c>
      <c r="G367" s="5">
        <f>G368</f>
        <v>0</v>
      </c>
      <c r="H367" s="5">
        <f>H368</f>
        <v>0</v>
      </c>
      <c r="I367" s="53">
        <f>(G367/E367)*100</f>
        <v>0</v>
      </c>
      <c r="J367" s="36">
        <f>(G367/$G$873)*100</f>
        <v>0</v>
      </c>
      <c r="K367" s="91"/>
    </row>
    <row r="368" spans="1:11" s="110" customFormat="1" ht="24" customHeight="1">
      <c r="A368" s="169"/>
      <c r="B368" s="166"/>
      <c r="C368" s="35">
        <v>2590</v>
      </c>
      <c r="D368" s="24" t="s">
        <v>360</v>
      </c>
      <c r="E368" s="6">
        <v>57572</v>
      </c>
      <c r="F368" s="6">
        <f t="shared" si="29"/>
        <v>0.22415136879484432</v>
      </c>
      <c r="G368" s="6"/>
      <c r="H368" s="62"/>
      <c r="I368" s="53">
        <f>(G368/E368)*100</f>
        <v>0</v>
      </c>
      <c r="J368" s="36"/>
      <c r="K368" s="91"/>
    </row>
    <row r="369" spans="1:11" s="110" customFormat="1" ht="13.5" customHeight="1" hidden="1">
      <c r="A369" s="169"/>
      <c r="B369" s="98"/>
      <c r="C369" s="35"/>
      <c r="D369" s="24" t="s">
        <v>387</v>
      </c>
      <c r="E369" s="6"/>
      <c r="F369" s="6">
        <f t="shared" si="29"/>
        <v>0</v>
      </c>
      <c r="G369" s="6"/>
      <c r="H369" s="62"/>
      <c r="I369" s="53"/>
      <c r="J369" s="36"/>
      <c r="K369" s="91"/>
    </row>
    <row r="370" spans="1:11" ht="12.75">
      <c r="A370" s="169"/>
      <c r="B370" s="159">
        <v>80110</v>
      </c>
      <c r="C370" s="49"/>
      <c r="D370" s="3" t="s">
        <v>23</v>
      </c>
      <c r="E370" s="5">
        <f>E374+E375+E378+E382+E379+E385+E388+E392+E395+E396+E398+E402+E404+E406+E408+E397+E403+E410+E389+E391+E393+E394+E399+E401+E405+E409+E411+E386+E390+E400+E407+E376+E377+E380+E381+E383+E384+E387+E414+E413</f>
        <v>1885305.7199999997</v>
      </c>
      <c r="F370" s="6">
        <f aca="true" t="shared" si="33" ref="F370:F433">(E370/$E$873)*100</f>
        <v>7.34026710440404</v>
      </c>
      <c r="G370" s="5">
        <f>G374+G375+G378+G382+G379+G385+G388+G392+G395+G396+G398+G402+G404+G406+G408+G397+G403+G410+G389+G391+G393+G394+G399+G401+G405+G409+G411+G386+G390+G400+G407+G376+G377+G380+G381+G383+G384+G387+G414+G413</f>
        <v>1789088</v>
      </c>
      <c r="H370" s="5">
        <f>H374+H375+H378+H382+H379+H385+H388+H392+H395+H396+H398+H402+H404+H406+H408+H397+H403+H410+H389+H391+H393+H394+H399+H401+H405+H409+H411+H386+H390+H400+H407+H376+H377+H380+H381+H383+H384+H387+H414+H413</f>
        <v>0</v>
      </c>
      <c r="I370" s="53">
        <f>(G370/E370)*100</f>
        <v>94.8964393955162</v>
      </c>
      <c r="J370" s="36">
        <f>(G370/$G$873)*100</f>
        <v>6.772378112450003</v>
      </c>
      <c r="K370" s="91"/>
    </row>
    <row r="371" spans="1:11" ht="12.75">
      <c r="A371" s="169"/>
      <c r="B371" s="160"/>
      <c r="C371" s="49"/>
      <c r="D371" s="3" t="s">
        <v>246</v>
      </c>
      <c r="E371" s="5">
        <f>E411+E413+E414</f>
        <v>0</v>
      </c>
      <c r="F371" s="6">
        <f t="shared" si="33"/>
        <v>0</v>
      </c>
      <c r="G371" s="5">
        <f>G411+G413+G414</f>
        <v>0</v>
      </c>
      <c r="H371" s="5">
        <f>H411+H413+H414</f>
        <v>0</v>
      </c>
      <c r="I371" s="53"/>
      <c r="J371" s="36">
        <f>(G371/$G$873)*100</f>
        <v>0</v>
      </c>
      <c r="K371" s="91"/>
    </row>
    <row r="372" spans="1:11" ht="12.75">
      <c r="A372" s="169"/>
      <c r="B372" s="160"/>
      <c r="C372" s="49"/>
      <c r="D372" s="3" t="s">
        <v>316</v>
      </c>
      <c r="E372" s="5">
        <f>E374+E375+E378+E379+E382+E385+E386+E388+E389+E391+E392+E393+E394+E395+E396+E397+E398+E399+E401+E402+E403+E404+E405+E406+E408+E409+E410+E390+E400+E407+E376+E377+E380+E381+E383+E384+E387</f>
        <v>1885305.7199999997</v>
      </c>
      <c r="F372" s="6">
        <f t="shared" si="33"/>
        <v>7.34026710440404</v>
      </c>
      <c r="G372" s="5">
        <f>G374+G375+G378+G379+G382+G385+G386+G388+G389+G391+G392+G393+G394+G395+G396+G397+G398+G399+G401+G402+G403+G404+G405+G406+G408+G409+G410+G390+G400+G407+G376+G377+G380+G381+G383+G384+G387</f>
        <v>1789088</v>
      </c>
      <c r="H372" s="5">
        <f>H374+H375+H378+H379+H382+H385+H386+H388+H389+H391+H392+H393+H394+H395+H396+H397+H398+H399+H401+H402+H403+H404+H405+H406+H408+H409+H410+H390+H400+H407+H376+H377+H380+H381+H383+H384+H387</f>
        <v>0</v>
      </c>
      <c r="I372" s="53">
        <f>(G372/E372)*100</f>
        <v>94.8964393955162</v>
      </c>
      <c r="J372" s="36"/>
      <c r="K372" s="91"/>
    </row>
    <row r="373" spans="1:11" ht="12.75">
      <c r="A373" s="169"/>
      <c r="B373" s="160"/>
      <c r="C373" s="49"/>
      <c r="D373" s="3" t="s">
        <v>317</v>
      </c>
      <c r="E373" s="5">
        <f>SUM(E371:E372)</f>
        <v>1885305.7199999997</v>
      </c>
      <c r="F373" s="6">
        <f t="shared" si="33"/>
        <v>7.34026710440404</v>
      </c>
      <c r="G373" s="5">
        <f>SUM(G371:G372)</f>
        <v>1789088</v>
      </c>
      <c r="H373" s="5">
        <f>SUM(H371:H372)</f>
        <v>0</v>
      </c>
      <c r="I373" s="53">
        <f>(G373/E373)*100</f>
        <v>94.8964393955162</v>
      </c>
      <c r="J373" s="36"/>
      <c r="K373" s="91"/>
    </row>
    <row r="374" spans="1:11" ht="22.5">
      <c r="A374" s="169"/>
      <c r="B374" s="149"/>
      <c r="C374" s="35">
        <v>3020</v>
      </c>
      <c r="D374" s="4" t="s">
        <v>158</v>
      </c>
      <c r="E374" s="6">
        <v>78057</v>
      </c>
      <c r="F374" s="6">
        <f t="shared" si="33"/>
        <v>0.3039078613565477</v>
      </c>
      <c r="G374" s="29">
        <v>78466</v>
      </c>
      <c r="H374" s="83"/>
      <c r="I374" s="53">
        <f>(G374/E374)*100</f>
        <v>100.52397606877025</v>
      </c>
      <c r="J374" s="36">
        <f>(G374/$G$873)*100</f>
        <v>0.2970236349310386</v>
      </c>
      <c r="K374" s="91"/>
    </row>
    <row r="375" spans="1:11" ht="12.75">
      <c r="A375" s="169"/>
      <c r="B375" s="149"/>
      <c r="C375" s="35">
        <v>4010</v>
      </c>
      <c r="D375" s="4" t="s">
        <v>96</v>
      </c>
      <c r="E375" s="6">
        <v>1072181</v>
      </c>
      <c r="F375" s="6">
        <f t="shared" si="33"/>
        <v>4.1744396363827025</v>
      </c>
      <c r="G375" s="29">
        <v>1100000</v>
      </c>
      <c r="H375" s="83"/>
      <c r="I375" s="53">
        <f>(G375/E375)*100</f>
        <v>102.59461788634567</v>
      </c>
      <c r="J375" s="36">
        <f>(G375/$G$873)*100</f>
        <v>4.163918110062224</v>
      </c>
      <c r="K375" s="91"/>
    </row>
    <row r="376" spans="1:11" ht="12.75">
      <c r="A376" s="169"/>
      <c r="B376" s="149"/>
      <c r="C376" s="35">
        <v>4017</v>
      </c>
      <c r="D376" s="4" t="s">
        <v>96</v>
      </c>
      <c r="E376" s="6">
        <v>22812.93</v>
      </c>
      <c r="F376" s="6">
        <f t="shared" si="33"/>
        <v>0.08882007722019328</v>
      </c>
      <c r="G376" s="29"/>
      <c r="H376" s="83"/>
      <c r="I376" s="53"/>
      <c r="J376" s="36"/>
      <c r="K376" s="91"/>
    </row>
    <row r="377" spans="1:11" ht="12.75">
      <c r="A377" s="169"/>
      <c r="B377" s="149"/>
      <c r="C377" s="35">
        <v>4019</v>
      </c>
      <c r="D377" s="4" t="s">
        <v>96</v>
      </c>
      <c r="E377" s="6">
        <v>4025.91</v>
      </c>
      <c r="F377" s="6">
        <f t="shared" si="33"/>
        <v>0.015674516034614946</v>
      </c>
      <c r="G377" s="29"/>
      <c r="H377" s="83"/>
      <c r="I377" s="53"/>
      <c r="J377" s="36"/>
      <c r="K377" s="91"/>
    </row>
    <row r="378" spans="1:11" ht="12.75">
      <c r="A378" s="169"/>
      <c r="B378" s="149"/>
      <c r="C378" s="35">
        <v>4040</v>
      </c>
      <c r="D378" s="4" t="s">
        <v>159</v>
      </c>
      <c r="E378" s="6">
        <v>95929</v>
      </c>
      <c r="F378" s="6">
        <f t="shared" si="33"/>
        <v>0.3734908750281494</v>
      </c>
      <c r="G378" s="29">
        <v>92200</v>
      </c>
      <c r="H378" s="83"/>
      <c r="I378" s="53">
        <f>(G378/E378)*100</f>
        <v>96.11275005472798</v>
      </c>
      <c r="J378" s="36">
        <f>(G378/$G$873)*100</f>
        <v>0.34901204522521545</v>
      </c>
      <c r="K378" s="91"/>
    </row>
    <row r="379" spans="1:11" ht="12.75">
      <c r="A379" s="169"/>
      <c r="B379" s="149"/>
      <c r="C379" s="35">
        <v>4110</v>
      </c>
      <c r="D379" s="4" t="s">
        <v>86</v>
      </c>
      <c r="E379" s="6">
        <v>210075</v>
      </c>
      <c r="F379" s="6">
        <f t="shared" si="33"/>
        <v>0.8179079899877878</v>
      </c>
      <c r="G379" s="29">
        <v>212000</v>
      </c>
      <c r="H379" s="83"/>
      <c r="I379" s="53">
        <f>(G379/E379)*100</f>
        <v>100.9163394025943</v>
      </c>
      <c r="J379" s="36">
        <f>(G379/$G$873)*100</f>
        <v>0.8025005812119922</v>
      </c>
      <c r="K379" s="91"/>
    </row>
    <row r="380" spans="1:11" ht="12.75">
      <c r="A380" s="169"/>
      <c r="B380" s="149"/>
      <c r="C380" s="35">
        <v>4117</v>
      </c>
      <c r="D380" s="4" t="s">
        <v>86</v>
      </c>
      <c r="E380" s="6">
        <v>4346.15</v>
      </c>
      <c r="F380" s="6">
        <f t="shared" si="33"/>
        <v>0.016921341476546108</v>
      </c>
      <c r="G380" s="29"/>
      <c r="H380" s="83"/>
      <c r="I380" s="53"/>
      <c r="J380" s="36"/>
      <c r="K380" s="91"/>
    </row>
    <row r="381" spans="1:11" ht="12.75">
      <c r="A381" s="169"/>
      <c r="B381" s="149"/>
      <c r="C381" s="35">
        <v>4119</v>
      </c>
      <c r="D381" s="4" t="s">
        <v>86</v>
      </c>
      <c r="E381" s="6">
        <v>766.89</v>
      </c>
      <c r="F381" s="6">
        <f t="shared" si="33"/>
        <v>0.0029858167723038655</v>
      </c>
      <c r="G381" s="29"/>
      <c r="H381" s="83"/>
      <c r="I381" s="53"/>
      <c r="J381" s="36"/>
      <c r="K381" s="91"/>
    </row>
    <row r="382" spans="1:11" ht="12.75">
      <c r="A382" s="169"/>
      <c r="B382" s="149"/>
      <c r="C382" s="35">
        <v>4120</v>
      </c>
      <c r="D382" s="4" t="s">
        <v>107</v>
      </c>
      <c r="E382" s="6">
        <v>26546</v>
      </c>
      <c r="F382" s="6">
        <f t="shared" si="33"/>
        <v>0.10335444723177825</v>
      </c>
      <c r="G382" s="29">
        <v>28000</v>
      </c>
      <c r="H382" s="83"/>
      <c r="I382" s="53">
        <f>(G382/E382)*100</f>
        <v>105.4772847133278</v>
      </c>
      <c r="J382" s="36">
        <f>(G382/$G$873)*100</f>
        <v>0.10599064280158389</v>
      </c>
      <c r="K382" s="91"/>
    </row>
    <row r="383" spans="1:11" ht="12.75">
      <c r="A383" s="169"/>
      <c r="B383" s="149"/>
      <c r="C383" s="35">
        <v>4127</v>
      </c>
      <c r="D383" s="4" t="s">
        <v>107</v>
      </c>
      <c r="E383" s="6">
        <v>612.65</v>
      </c>
      <c r="F383" s="6">
        <f t="shared" si="33"/>
        <v>0.002385297298898099</v>
      </c>
      <c r="G383" s="29"/>
      <c r="H383" s="83"/>
      <c r="I383" s="53"/>
      <c r="J383" s="36"/>
      <c r="K383" s="91"/>
    </row>
    <row r="384" spans="1:11" ht="12.75">
      <c r="A384" s="169"/>
      <c r="B384" s="149"/>
      <c r="C384" s="35">
        <v>4129</v>
      </c>
      <c r="D384" s="4" t="s">
        <v>107</v>
      </c>
      <c r="E384" s="6">
        <v>108.12</v>
      </c>
      <c r="F384" s="6">
        <f t="shared" si="33"/>
        <v>0.0004209554296202767</v>
      </c>
      <c r="G384" s="29"/>
      <c r="H384" s="83"/>
      <c r="I384" s="53"/>
      <c r="J384" s="36"/>
      <c r="K384" s="91"/>
    </row>
    <row r="385" spans="1:11" ht="12.75">
      <c r="A385" s="169"/>
      <c r="B385" s="149"/>
      <c r="C385" s="35">
        <v>4170</v>
      </c>
      <c r="D385" s="4" t="s">
        <v>88</v>
      </c>
      <c r="E385" s="6">
        <v>5000</v>
      </c>
      <c r="F385" s="6">
        <f t="shared" si="33"/>
        <v>0.01946704724474087</v>
      </c>
      <c r="G385" s="29">
        <v>5000</v>
      </c>
      <c r="H385" s="83"/>
      <c r="I385" s="53">
        <f>(G385/E385)*100</f>
        <v>100</v>
      </c>
      <c r="J385" s="36">
        <f>(G385/$G$873)*100</f>
        <v>0.018926900500282836</v>
      </c>
      <c r="K385" s="91"/>
    </row>
    <row r="386" spans="1:11" ht="12.75">
      <c r="A386" s="169"/>
      <c r="B386" s="149"/>
      <c r="C386" s="35">
        <v>4177</v>
      </c>
      <c r="D386" s="4" t="s">
        <v>88</v>
      </c>
      <c r="E386" s="6">
        <v>13731.75</v>
      </c>
      <c r="F386" s="6">
        <f t="shared" si="33"/>
        <v>0.05346332520059409</v>
      </c>
      <c r="G386" s="29"/>
      <c r="H386" s="83"/>
      <c r="I386" s="53">
        <f>(G386/E386)*100</f>
        <v>0</v>
      </c>
      <c r="J386" s="36">
        <f>(G386/$G$873)*100</f>
        <v>0</v>
      </c>
      <c r="K386" s="91"/>
    </row>
    <row r="387" spans="1:11" ht="12.75">
      <c r="A387" s="169"/>
      <c r="B387" s="149"/>
      <c r="C387" s="35">
        <v>4179</v>
      </c>
      <c r="D387" s="4" t="s">
        <v>88</v>
      </c>
      <c r="E387" s="6">
        <v>2423.25</v>
      </c>
      <c r="F387" s="6">
        <f t="shared" si="33"/>
        <v>0.009434704447163664</v>
      </c>
      <c r="G387" s="29"/>
      <c r="H387" s="83"/>
      <c r="I387" s="53"/>
      <c r="J387" s="36"/>
      <c r="K387" s="91"/>
    </row>
    <row r="388" spans="1:11" ht="12.75">
      <c r="A388" s="169"/>
      <c r="B388" s="149"/>
      <c r="C388" s="35">
        <v>4210</v>
      </c>
      <c r="D388" s="4" t="s">
        <v>76</v>
      </c>
      <c r="E388" s="6">
        <v>117600</v>
      </c>
      <c r="F388" s="6">
        <f t="shared" si="33"/>
        <v>0.4578649511963053</v>
      </c>
      <c r="G388" s="29">
        <v>120650</v>
      </c>
      <c r="H388" s="83"/>
      <c r="I388" s="53">
        <f>(G388/E388)*100</f>
        <v>102.593537414966</v>
      </c>
      <c r="J388" s="36">
        <f>(G388/$G$873)*100</f>
        <v>0.4567061090718248</v>
      </c>
      <c r="K388" s="91"/>
    </row>
    <row r="389" spans="1:11" ht="12.75">
      <c r="A389" s="169"/>
      <c r="B389" s="149"/>
      <c r="C389" s="35">
        <v>4217</v>
      </c>
      <c r="D389" s="4" t="s">
        <v>76</v>
      </c>
      <c r="E389" s="6">
        <v>492.01</v>
      </c>
      <c r="F389" s="6">
        <f t="shared" si="33"/>
        <v>0.0019155963829769914</v>
      </c>
      <c r="G389" s="29"/>
      <c r="H389" s="83"/>
      <c r="I389" s="53">
        <f>(G389/E389)*100</f>
        <v>0</v>
      </c>
      <c r="J389" s="36">
        <f>(G389/$G$873)*100</f>
        <v>0</v>
      </c>
      <c r="K389" s="91"/>
    </row>
    <row r="390" spans="1:11" ht="12.75" hidden="1">
      <c r="A390" s="169"/>
      <c r="B390" s="149"/>
      <c r="C390" s="35">
        <v>4218</v>
      </c>
      <c r="D390" s="4" t="s">
        <v>76</v>
      </c>
      <c r="E390" s="6"/>
      <c r="F390" s="6">
        <f t="shared" si="33"/>
        <v>0</v>
      </c>
      <c r="G390" s="29"/>
      <c r="H390" s="83"/>
      <c r="I390" s="53"/>
      <c r="J390" s="36"/>
      <c r="K390" s="91"/>
    </row>
    <row r="391" spans="1:11" ht="12.75">
      <c r="A391" s="169"/>
      <c r="B391" s="149"/>
      <c r="C391" s="35">
        <v>4219</v>
      </c>
      <c r="D391" s="4" t="s">
        <v>76</v>
      </c>
      <c r="E391" s="6">
        <v>86.83</v>
      </c>
      <c r="F391" s="6">
        <f t="shared" si="33"/>
        <v>0.00033806474245216996</v>
      </c>
      <c r="G391" s="29"/>
      <c r="H391" s="83"/>
      <c r="I391" s="53">
        <f>(G391/E391)*100</f>
        <v>0</v>
      </c>
      <c r="J391" s="36">
        <f aca="true" t="shared" si="34" ref="J391:J399">(G391/$G$873)*100</f>
        <v>0</v>
      </c>
      <c r="K391" s="91"/>
    </row>
    <row r="392" spans="1:11" ht="12.75">
      <c r="A392" s="169"/>
      <c r="B392" s="149"/>
      <c r="C392" s="35">
        <v>4240</v>
      </c>
      <c r="D392" s="4" t="s">
        <v>161</v>
      </c>
      <c r="E392" s="6">
        <v>4000</v>
      </c>
      <c r="F392" s="6">
        <f t="shared" si="33"/>
        <v>0.015573637795792699</v>
      </c>
      <c r="G392" s="29">
        <v>4000</v>
      </c>
      <c r="H392" s="83"/>
      <c r="I392" s="53">
        <f>(G392/E392)*100</f>
        <v>100</v>
      </c>
      <c r="J392" s="36">
        <f t="shared" si="34"/>
        <v>0.015141520400226269</v>
      </c>
      <c r="K392" s="91"/>
    </row>
    <row r="393" spans="1:11" ht="12.75" hidden="1">
      <c r="A393" s="169"/>
      <c r="B393" s="149"/>
      <c r="C393" s="35">
        <v>4247</v>
      </c>
      <c r="D393" s="4" t="s">
        <v>161</v>
      </c>
      <c r="E393" s="6"/>
      <c r="F393" s="6">
        <f t="shared" si="33"/>
        <v>0</v>
      </c>
      <c r="G393" s="29"/>
      <c r="H393" s="83"/>
      <c r="I393" s="53"/>
      <c r="J393" s="36">
        <f t="shared" si="34"/>
        <v>0</v>
      </c>
      <c r="K393" s="91"/>
    </row>
    <row r="394" spans="1:11" ht="12.75" hidden="1">
      <c r="A394" s="169"/>
      <c r="B394" s="149"/>
      <c r="C394" s="35">
        <v>4249</v>
      </c>
      <c r="D394" s="4" t="s">
        <v>161</v>
      </c>
      <c r="E394" s="6"/>
      <c r="F394" s="6">
        <f t="shared" si="33"/>
        <v>0</v>
      </c>
      <c r="G394" s="29"/>
      <c r="H394" s="83"/>
      <c r="I394" s="53"/>
      <c r="J394" s="36">
        <f t="shared" si="34"/>
        <v>0</v>
      </c>
      <c r="K394" s="91"/>
    </row>
    <row r="395" spans="1:11" ht="12.75">
      <c r="A395" s="169"/>
      <c r="B395" s="149"/>
      <c r="C395" s="35">
        <v>4260</v>
      </c>
      <c r="D395" s="4" t="s">
        <v>77</v>
      </c>
      <c r="E395" s="6">
        <v>23000</v>
      </c>
      <c r="F395" s="6">
        <f t="shared" si="33"/>
        <v>0.08954841732580802</v>
      </c>
      <c r="G395" s="29">
        <v>23500</v>
      </c>
      <c r="H395" s="83"/>
      <c r="I395" s="53">
        <f>(G395/E395)*100</f>
        <v>102.17391304347827</v>
      </c>
      <c r="J395" s="36">
        <f t="shared" si="34"/>
        <v>0.08895643235132933</v>
      </c>
      <c r="K395" s="91"/>
    </row>
    <row r="396" spans="1:11" ht="12.75">
      <c r="A396" s="169"/>
      <c r="B396" s="149"/>
      <c r="C396" s="35">
        <v>4270</v>
      </c>
      <c r="D396" s="4" t="s">
        <v>79</v>
      </c>
      <c r="E396" s="6">
        <v>7600</v>
      </c>
      <c r="F396" s="6">
        <f t="shared" si="33"/>
        <v>0.02958991181200613</v>
      </c>
      <c r="G396" s="29">
        <v>10000</v>
      </c>
      <c r="H396" s="83"/>
      <c r="I396" s="53">
        <f>(G396/E396)*100</f>
        <v>131.57894736842107</v>
      </c>
      <c r="J396" s="36">
        <f t="shared" si="34"/>
        <v>0.03785380100056567</v>
      </c>
      <c r="K396" s="91"/>
    </row>
    <row r="397" spans="1:11" ht="12.75">
      <c r="A397" s="169"/>
      <c r="B397" s="149"/>
      <c r="C397" s="35">
        <v>4280</v>
      </c>
      <c r="D397" s="4" t="s">
        <v>92</v>
      </c>
      <c r="E397" s="6">
        <v>1000</v>
      </c>
      <c r="F397" s="6">
        <f t="shared" si="33"/>
        <v>0.0038934094489481747</v>
      </c>
      <c r="G397" s="29">
        <v>1000</v>
      </c>
      <c r="H397" s="83"/>
      <c r="I397" s="53">
        <f>(G397/E397)*100</f>
        <v>100</v>
      </c>
      <c r="J397" s="36">
        <f t="shared" si="34"/>
        <v>0.0037853801000565673</v>
      </c>
      <c r="K397" s="91"/>
    </row>
    <row r="398" spans="1:11" ht="12.75">
      <c r="A398" s="169"/>
      <c r="B398" s="149"/>
      <c r="C398" s="35">
        <v>4300</v>
      </c>
      <c r="D398" s="4" t="s">
        <v>89</v>
      </c>
      <c r="E398" s="6">
        <v>36380</v>
      </c>
      <c r="F398" s="6">
        <f t="shared" si="33"/>
        <v>0.1416422357527346</v>
      </c>
      <c r="G398" s="29">
        <v>34600</v>
      </c>
      <c r="H398" s="83"/>
      <c r="I398" s="53">
        <f>(G398/E398)*100</f>
        <v>95.10720175920837</v>
      </c>
      <c r="J398" s="36">
        <f t="shared" si="34"/>
        <v>0.13097415146195723</v>
      </c>
      <c r="K398" s="91"/>
    </row>
    <row r="399" spans="1:11" ht="12.75">
      <c r="A399" s="169"/>
      <c r="B399" s="149"/>
      <c r="C399" s="35">
        <v>4307</v>
      </c>
      <c r="D399" s="4" t="s">
        <v>89</v>
      </c>
      <c r="E399" s="6">
        <v>71038.1</v>
      </c>
      <c r="F399" s="6">
        <f t="shared" si="33"/>
        <v>0.2765804097753254</v>
      </c>
      <c r="G399" s="29"/>
      <c r="H399" s="83"/>
      <c r="I399" s="53">
        <f>(G399/E399)*100</f>
        <v>0</v>
      </c>
      <c r="J399" s="36">
        <f t="shared" si="34"/>
        <v>0</v>
      </c>
      <c r="K399" s="91"/>
    </row>
    <row r="400" spans="1:11" ht="12.75" hidden="1">
      <c r="A400" s="169"/>
      <c r="B400" s="149"/>
      <c r="C400" s="35">
        <v>4308</v>
      </c>
      <c r="D400" s="4" t="s">
        <v>89</v>
      </c>
      <c r="E400" s="6"/>
      <c r="F400" s="6">
        <f t="shared" si="33"/>
        <v>0</v>
      </c>
      <c r="G400" s="29"/>
      <c r="H400" s="83"/>
      <c r="I400" s="53"/>
      <c r="J400" s="36"/>
      <c r="K400" s="91"/>
    </row>
    <row r="401" spans="1:11" ht="12.75">
      <c r="A401" s="169"/>
      <c r="B401" s="149"/>
      <c r="C401" s="35">
        <v>4309</v>
      </c>
      <c r="D401" s="4" t="s">
        <v>89</v>
      </c>
      <c r="E401" s="6">
        <v>16536.13</v>
      </c>
      <c r="F401" s="6">
        <f t="shared" si="33"/>
        <v>0.06438192479103538</v>
      </c>
      <c r="G401" s="29"/>
      <c r="H401" s="83"/>
      <c r="I401" s="53">
        <f>(G401/E401)*100</f>
        <v>0</v>
      </c>
      <c r="J401" s="36">
        <f aca="true" t="shared" si="35" ref="J401:J406">(G401/$G$873)*100</f>
        <v>0</v>
      </c>
      <c r="K401" s="91"/>
    </row>
    <row r="402" spans="1:11" ht="11.25" customHeight="1">
      <c r="A402" s="169"/>
      <c r="B402" s="149"/>
      <c r="C402" s="35">
        <v>4350</v>
      </c>
      <c r="D402" s="4" t="s">
        <v>133</v>
      </c>
      <c r="E402" s="6">
        <v>700</v>
      </c>
      <c r="F402" s="6">
        <f t="shared" si="33"/>
        <v>0.002725386614263722</v>
      </c>
      <c r="G402" s="29">
        <v>2160</v>
      </c>
      <c r="H402" s="83"/>
      <c r="I402" s="53">
        <f>(G402/E402)*100</f>
        <v>308.5714285714286</v>
      </c>
      <c r="J402" s="36">
        <f t="shared" si="35"/>
        <v>0.008176421016122185</v>
      </c>
      <c r="K402" s="91"/>
    </row>
    <row r="403" spans="1:11" ht="22.5">
      <c r="A403" s="169"/>
      <c r="B403" s="149"/>
      <c r="C403" s="35">
        <v>4370</v>
      </c>
      <c r="D403" s="4" t="s">
        <v>151</v>
      </c>
      <c r="E403" s="6">
        <v>2100</v>
      </c>
      <c r="F403" s="6">
        <f t="shared" si="33"/>
        <v>0.008176159842791167</v>
      </c>
      <c r="G403" s="29">
        <v>2500</v>
      </c>
      <c r="H403" s="83"/>
      <c r="I403" s="53">
        <f>(G403/E403)*100</f>
        <v>119.04761904761905</v>
      </c>
      <c r="J403" s="36">
        <f t="shared" si="35"/>
        <v>0.009463450250141418</v>
      </c>
      <c r="K403" s="91"/>
    </row>
    <row r="404" spans="1:11" ht="9" customHeight="1">
      <c r="A404" s="169"/>
      <c r="B404" s="149"/>
      <c r="C404" s="35">
        <v>4410</v>
      </c>
      <c r="D404" s="4" t="s">
        <v>125</v>
      </c>
      <c r="E404" s="6">
        <v>3000</v>
      </c>
      <c r="F404" s="6">
        <f t="shared" si="33"/>
        <v>0.011680228346844523</v>
      </c>
      <c r="G404" s="29">
        <v>2700</v>
      </c>
      <c r="H404" s="83"/>
      <c r="I404" s="53">
        <f>(G404/E404)*100</f>
        <v>90</v>
      </c>
      <c r="J404" s="36">
        <f t="shared" si="35"/>
        <v>0.01022052627015273</v>
      </c>
      <c r="K404" s="91"/>
    </row>
    <row r="405" spans="1:11" ht="12.75" hidden="1">
      <c r="A405" s="169"/>
      <c r="B405" s="149"/>
      <c r="C405" s="35">
        <v>4427</v>
      </c>
      <c r="D405" s="4" t="s">
        <v>127</v>
      </c>
      <c r="E405" s="6"/>
      <c r="F405" s="6">
        <f t="shared" si="33"/>
        <v>0</v>
      </c>
      <c r="G405" s="29"/>
      <c r="H405" s="83"/>
      <c r="I405" s="53"/>
      <c r="J405" s="36">
        <f t="shared" si="35"/>
        <v>0</v>
      </c>
      <c r="K405" s="91"/>
    </row>
    <row r="406" spans="1:11" ht="9.75" customHeight="1">
      <c r="A406" s="169"/>
      <c r="B406" s="149"/>
      <c r="C406" s="35">
        <v>4430</v>
      </c>
      <c r="D406" s="4" t="s">
        <v>90</v>
      </c>
      <c r="E406" s="6">
        <v>2000</v>
      </c>
      <c r="F406" s="6">
        <f t="shared" si="33"/>
        <v>0.007786818897896349</v>
      </c>
      <c r="G406" s="29">
        <v>2500</v>
      </c>
      <c r="H406" s="83"/>
      <c r="I406" s="53">
        <f>(G406/E406)*100</f>
        <v>125</v>
      </c>
      <c r="J406" s="36">
        <f t="shared" si="35"/>
        <v>0.009463450250141418</v>
      </c>
      <c r="K406" s="91"/>
    </row>
    <row r="407" spans="1:11" ht="12.75" hidden="1">
      <c r="A407" s="169"/>
      <c r="B407" s="149"/>
      <c r="C407" s="35">
        <v>4438</v>
      </c>
      <c r="D407" s="4" t="s">
        <v>90</v>
      </c>
      <c r="E407" s="6"/>
      <c r="F407" s="6">
        <f t="shared" si="33"/>
        <v>0</v>
      </c>
      <c r="G407" s="29"/>
      <c r="H407" s="83"/>
      <c r="I407" s="53"/>
      <c r="J407" s="36"/>
      <c r="K407" s="91"/>
    </row>
    <row r="408" spans="1:11" ht="12.75">
      <c r="A408" s="169"/>
      <c r="B408" s="149"/>
      <c r="C408" s="35">
        <v>4440</v>
      </c>
      <c r="D408" s="4" t="s">
        <v>162</v>
      </c>
      <c r="E408" s="6">
        <v>59534</v>
      </c>
      <c r="F408" s="6">
        <f t="shared" si="33"/>
        <v>0.2317902381336806</v>
      </c>
      <c r="G408" s="29">
        <v>62000</v>
      </c>
      <c r="H408" s="83"/>
      <c r="I408" s="53">
        <f>(G408/E408)*100</f>
        <v>104.14217086034871</v>
      </c>
      <c r="J408" s="36">
        <f>(G408/$G$873)*100</f>
        <v>0.23469356620350718</v>
      </c>
      <c r="K408" s="91"/>
    </row>
    <row r="409" spans="1:11" ht="12.75">
      <c r="A409" s="169"/>
      <c r="B409" s="149"/>
      <c r="C409" s="35">
        <v>4520</v>
      </c>
      <c r="D409" s="4" t="s">
        <v>306</v>
      </c>
      <c r="E409" s="6">
        <v>3123</v>
      </c>
      <c r="F409" s="6">
        <f t="shared" si="33"/>
        <v>0.01215911770906515</v>
      </c>
      <c r="G409" s="29">
        <v>7212</v>
      </c>
      <c r="H409" s="83"/>
      <c r="I409" s="53">
        <f>(G409/E409)*100</f>
        <v>230.93179634966376</v>
      </c>
      <c r="J409" s="36">
        <f>(G409/$G$873)*100</f>
        <v>0.02730016128160796</v>
      </c>
      <c r="K409" s="91"/>
    </row>
    <row r="410" spans="1:11" ht="22.5">
      <c r="A410" s="169"/>
      <c r="B410" s="149"/>
      <c r="C410" s="35">
        <v>4700</v>
      </c>
      <c r="D410" s="4" t="s">
        <v>249</v>
      </c>
      <c r="E410" s="6">
        <v>500</v>
      </c>
      <c r="F410" s="6">
        <f t="shared" si="33"/>
        <v>0.0019467047244740873</v>
      </c>
      <c r="G410" s="29">
        <v>600</v>
      </c>
      <c r="H410" s="83"/>
      <c r="I410" s="53">
        <f>(G410/E410)*100</f>
        <v>120</v>
      </c>
      <c r="J410" s="36">
        <f>(G410/$G$873)*100</f>
        <v>0.00227122806003394</v>
      </c>
      <c r="K410" s="91"/>
    </row>
    <row r="411" spans="1:11" ht="21" hidden="1">
      <c r="A411" s="169"/>
      <c r="B411" s="163"/>
      <c r="C411" s="58">
        <v>6060</v>
      </c>
      <c r="D411" s="24" t="s">
        <v>141</v>
      </c>
      <c r="E411" s="25"/>
      <c r="F411" s="6">
        <f t="shared" si="33"/>
        <v>0</v>
      </c>
      <c r="G411" s="25">
        <f>G412</f>
        <v>0</v>
      </c>
      <c r="H411" s="25">
        <f>H412</f>
        <v>0</v>
      </c>
      <c r="I411" s="53"/>
      <c r="J411" s="36">
        <f>(G411/$G$873)*100</f>
        <v>0</v>
      </c>
      <c r="K411" s="91"/>
    </row>
    <row r="412" spans="1:11" ht="12.75" hidden="1">
      <c r="A412" s="169"/>
      <c r="B412" s="163"/>
      <c r="C412" s="58"/>
      <c r="D412" s="4"/>
      <c r="E412" s="6"/>
      <c r="F412" s="6">
        <f t="shared" si="33"/>
        <v>0</v>
      </c>
      <c r="G412" s="29"/>
      <c r="H412" s="83"/>
      <c r="I412" s="53"/>
      <c r="J412" s="36">
        <f>(G412/$G$873)*100</f>
        <v>0</v>
      </c>
      <c r="K412" s="91"/>
    </row>
    <row r="413" spans="1:11" ht="21" hidden="1">
      <c r="A413" s="169"/>
      <c r="B413" s="96"/>
      <c r="C413" s="58">
        <v>6067</v>
      </c>
      <c r="D413" s="24" t="s">
        <v>141</v>
      </c>
      <c r="E413" s="25"/>
      <c r="F413" s="6">
        <f t="shared" si="33"/>
        <v>0</v>
      </c>
      <c r="G413" s="38"/>
      <c r="H413" s="38"/>
      <c r="I413" s="53"/>
      <c r="J413" s="36"/>
      <c r="K413" s="91"/>
    </row>
    <row r="414" spans="1:11" ht="21" hidden="1">
      <c r="A414" s="169"/>
      <c r="B414" s="96"/>
      <c r="C414" s="58">
        <v>6069</v>
      </c>
      <c r="D414" s="24" t="s">
        <v>141</v>
      </c>
      <c r="E414" s="25"/>
      <c r="F414" s="6">
        <f t="shared" si="33"/>
        <v>0</v>
      </c>
      <c r="G414" s="38"/>
      <c r="H414" s="38"/>
      <c r="I414" s="53"/>
      <c r="J414" s="36"/>
      <c r="K414" s="91"/>
    </row>
    <row r="415" spans="1:11" ht="12.75" hidden="1">
      <c r="A415" s="169"/>
      <c r="B415" s="96"/>
      <c r="C415" s="58"/>
      <c r="D415" s="24" t="s">
        <v>388</v>
      </c>
      <c r="E415" s="25"/>
      <c r="F415" s="6">
        <f t="shared" si="33"/>
        <v>0</v>
      </c>
      <c r="G415" s="38"/>
      <c r="H415" s="38"/>
      <c r="I415" s="53"/>
      <c r="J415" s="36"/>
      <c r="K415" s="91"/>
    </row>
    <row r="416" spans="1:11" ht="12.75" hidden="1">
      <c r="A416" s="169"/>
      <c r="B416" s="96"/>
      <c r="C416" s="58"/>
      <c r="D416" s="24" t="s">
        <v>389</v>
      </c>
      <c r="E416" s="25"/>
      <c r="F416" s="6">
        <f t="shared" si="33"/>
        <v>0</v>
      </c>
      <c r="G416" s="38"/>
      <c r="H416" s="38"/>
      <c r="I416" s="53"/>
      <c r="J416" s="36"/>
      <c r="K416" s="91"/>
    </row>
    <row r="417" spans="1:11" ht="12.75" hidden="1">
      <c r="A417" s="169"/>
      <c r="B417" s="96"/>
      <c r="C417" s="58"/>
      <c r="D417" s="24" t="s">
        <v>390</v>
      </c>
      <c r="E417" s="25"/>
      <c r="F417" s="6">
        <f t="shared" si="33"/>
        <v>0</v>
      </c>
      <c r="G417" s="38"/>
      <c r="H417" s="38"/>
      <c r="I417" s="53"/>
      <c r="J417" s="36"/>
      <c r="K417" s="91"/>
    </row>
    <row r="418" spans="1:11" ht="12.75">
      <c r="A418" s="169"/>
      <c r="B418" s="159">
        <v>80113</v>
      </c>
      <c r="C418" s="49"/>
      <c r="D418" s="3" t="s">
        <v>165</v>
      </c>
      <c r="E418" s="5">
        <f>E425+E426+E428+E430+E427+E429+E424+E419+E420+E421+E422+E423+E431</f>
        <v>615000</v>
      </c>
      <c r="F418" s="6">
        <f t="shared" si="33"/>
        <v>2.3944468111031276</v>
      </c>
      <c r="G418" s="5">
        <f>G425+G426+G428+G430+G427+G429+G424+G419+G420+G421+G422+G423+G431</f>
        <v>613877</v>
      </c>
      <c r="H418" s="5">
        <f>H425+H426+H428+H430+H427+H429+H424+H419+H420+H421+H422+H423+H431</f>
        <v>0</v>
      </c>
      <c r="I418" s="53">
        <f aca="true" t="shared" si="36" ref="I418:I426">(G418/E418)*100</f>
        <v>99.81739837398374</v>
      </c>
      <c r="J418" s="36">
        <f>(G418/$G$873)*100</f>
        <v>2.323757779682425</v>
      </c>
      <c r="K418" s="91"/>
    </row>
    <row r="419" spans="1:11" s="110" customFormat="1" ht="12.75">
      <c r="A419" s="169"/>
      <c r="B419" s="160"/>
      <c r="C419" s="35">
        <v>3020</v>
      </c>
      <c r="D419" s="4" t="s">
        <v>176</v>
      </c>
      <c r="E419" s="6">
        <v>500</v>
      </c>
      <c r="F419" s="6">
        <f t="shared" si="33"/>
        <v>0.0019467047244740873</v>
      </c>
      <c r="G419" s="6">
        <v>500</v>
      </c>
      <c r="H419" s="62"/>
      <c r="I419" s="53">
        <f t="shared" si="36"/>
        <v>100</v>
      </c>
      <c r="J419" s="36"/>
      <c r="K419" s="91"/>
    </row>
    <row r="420" spans="1:11" s="110" customFormat="1" ht="12.75">
      <c r="A420" s="169"/>
      <c r="B420" s="160"/>
      <c r="C420" s="35">
        <v>4010</v>
      </c>
      <c r="D420" s="4" t="s">
        <v>96</v>
      </c>
      <c r="E420" s="6">
        <v>32000</v>
      </c>
      <c r="F420" s="6">
        <f t="shared" si="33"/>
        <v>0.12458910236634159</v>
      </c>
      <c r="G420" s="6">
        <v>38000</v>
      </c>
      <c r="H420" s="62"/>
      <c r="I420" s="53">
        <f t="shared" si="36"/>
        <v>118.75</v>
      </c>
      <c r="J420" s="36"/>
      <c r="K420" s="91"/>
    </row>
    <row r="421" spans="1:11" s="110" customFormat="1" ht="12.75">
      <c r="A421" s="169"/>
      <c r="B421" s="160"/>
      <c r="C421" s="35">
        <v>4040</v>
      </c>
      <c r="D421" s="4" t="s">
        <v>159</v>
      </c>
      <c r="E421" s="6">
        <v>3478</v>
      </c>
      <c r="F421" s="6">
        <f t="shared" si="33"/>
        <v>0.013541278063441752</v>
      </c>
      <c r="G421" s="6">
        <v>2552</v>
      </c>
      <c r="H421" s="62"/>
      <c r="I421" s="53">
        <f t="shared" si="36"/>
        <v>73.3755031627372</v>
      </c>
      <c r="J421" s="36"/>
      <c r="K421" s="91"/>
    </row>
    <row r="422" spans="1:11" s="110" customFormat="1" ht="12.75">
      <c r="A422" s="169"/>
      <c r="B422" s="160"/>
      <c r="C422" s="35">
        <v>4110</v>
      </c>
      <c r="D422" s="4" t="s">
        <v>86</v>
      </c>
      <c r="E422" s="6">
        <v>8450</v>
      </c>
      <c r="F422" s="6">
        <f t="shared" si="33"/>
        <v>0.03289930984361208</v>
      </c>
      <c r="G422" s="6">
        <v>9000</v>
      </c>
      <c r="H422" s="62"/>
      <c r="I422" s="53">
        <f t="shared" si="36"/>
        <v>106.50887573964498</v>
      </c>
      <c r="J422" s="36"/>
      <c r="K422" s="91"/>
    </row>
    <row r="423" spans="1:11" s="110" customFormat="1" ht="12.75">
      <c r="A423" s="169"/>
      <c r="B423" s="160"/>
      <c r="C423" s="35">
        <v>4120</v>
      </c>
      <c r="D423" s="4" t="s">
        <v>107</v>
      </c>
      <c r="E423" s="6">
        <v>1178</v>
      </c>
      <c r="F423" s="6">
        <f t="shared" si="33"/>
        <v>0.004586436330860949</v>
      </c>
      <c r="G423" s="6">
        <v>1365</v>
      </c>
      <c r="H423" s="62"/>
      <c r="I423" s="53">
        <f t="shared" si="36"/>
        <v>115.87436332767402</v>
      </c>
      <c r="J423" s="36"/>
      <c r="K423" s="91"/>
    </row>
    <row r="424" spans="1:11" s="110" customFormat="1" ht="12.75">
      <c r="A424" s="169"/>
      <c r="B424" s="160"/>
      <c r="C424" s="35">
        <v>4170</v>
      </c>
      <c r="D424" s="4" t="s">
        <v>88</v>
      </c>
      <c r="E424" s="6">
        <v>16000</v>
      </c>
      <c r="F424" s="6">
        <f t="shared" si="33"/>
        <v>0.062294551183170795</v>
      </c>
      <c r="G424" s="6">
        <v>10080</v>
      </c>
      <c r="H424" s="62"/>
      <c r="I424" s="53">
        <f t="shared" si="36"/>
        <v>63</v>
      </c>
      <c r="J424" s="36">
        <f aca="true" t="shared" si="37" ref="J424:J455">(G424/$G$873)*100</f>
        <v>0.038156631408570195</v>
      </c>
      <c r="K424" s="91"/>
    </row>
    <row r="425" spans="1:11" ht="12.75">
      <c r="A425" s="169"/>
      <c r="B425" s="149"/>
      <c r="C425" s="35">
        <v>4210</v>
      </c>
      <c r="D425" s="4" t="s">
        <v>76</v>
      </c>
      <c r="E425" s="6">
        <v>44600</v>
      </c>
      <c r="F425" s="6">
        <f t="shared" si="33"/>
        <v>0.17364606142308858</v>
      </c>
      <c r="G425" s="29">
        <v>40000</v>
      </c>
      <c r="H425" s="83"/>
      <c r="I425" s="53">
        <f t="shared" si="36"/>
        <v>89.68609865470853</v>
      </c>
      <c r="J425" s="36">
        <f t="shared" si="37"/>
        <v>0.1514152040022627</v>
      </c>
      <c r="K425" s="91"/>
    </row>
    <row r="426" spans="1:11" ht="12.75">
      <c r="A426" s="169"/>
      <c r="B426" s="149"/>
      <c r="C426" s="35">
        <v>4270</v>
      </c>
      <c r="D426" s="4" t="s">
        <v>79</v>
      </c>
      <c r="E426" s="6">
        <v>2000</v>
      </c>
      <c r="F426" s="6">
        <f t="shared" si="33"/>
        <v>0.007786818897896349</v>
      </c>
      <c r="G426" s="29">
        <v>3000</v>
      </c>
      <c r="H426" s="83"/>
      <c r="I426" s="53">
        <f t="shared" si="36"/>
        <v>150</v>
      </c>
      <c r="J426" s="36">
        <f t="shared" si="37"/>
        <v>0.011356140300169702</v>
      </c>
      <c r="K426" s="91"/>
    </row>
    <row r="427" spans="1:11" ht="12.75">
      <c r="A427" s="169"/>
      <c r="B427" s="149"/>
      <c r="C427" s="35">
        <v>4280</v>
      </c>
      <c r="D427" s="4" t="s">
        <v>92</v>
      </c>
      <c r="E427" s="6"/>
      <c r="F427" s="6">
        <f t="shared" si="33"/>
        <v>0</v>
      </c>
      <c r="G427" s="29">
        <v>200</v>
      </c>
      <c r="H427" s="83"/>
      <c r="I427" s="53"/>
      <c r="J427" s="36">
        <f t="shared" si="37"/>
        <v>0.0007570760200113134</v>
      </c>
      <c r="K427" s="91"/>
    </row>
    <row r="428" spans="1:11" ht="12.75">
      <c r="A428" s="169"/>
      <c r="B428" s="149"/>
      <c r="C428" s="35">
        <v>4300</v>
      </c>
      <c r="D428" s="4" t="s">
        <v>89</v>
      </c>
      <c r="E428" s="6">
        <v>500800</v>
      </c>
      <c r="F428" s="6">
        <f t="shared" si="33"/>
        <v>1.9498194520332457</v>
      </c>
      <c r="G428" s="29">
        <v>501000</v>
      </c>
      <c r="H428" s="83"/>
      <c r="I428" s="53">
        <f aca="true" t="shared" si="38" ref="I428:I449">(G428/E428)*100</f>
        <v>100.03993610223642</v>
      </c>
      <c r="J428" s="36">
        <f t="shared" si="37"/>
        <v>1.8964754301283402</v>
      </c>
      <c r="K428" s="91"/>
    </row>
    <row r="429" spans="1:11" ht="23.25" customHeight="1">
      <c r="A429" s="169"/>
      <c r="B429" s="149"/>
      <c r="C429" s="35">
        <v>4360</v>
      </c>
      <c r="D429" s="4" t="s">
        <v>166</v>
      </c>
      <c r="E429" s="6">
        <v>1300</v>
      </c>
      <c r="F429" s="6">
        <f t="shared" si="33"/>
        <v>0.005061432283632627</v>
      </c>
      <c r="G429" s="29">
        <v>1380</v>
      </c>
      <c r="H429" s="83"/>
      <c r="I429" s="53">
        <f t="shared" si="38"/>
        <v>106.15384615384616</v>
      </c>
      <c r="J429" s="36">
        <f t="shared" si="37"/>
        <v>0.005223824538078062</v>
      </c>
      <c r="K429" s="91"/>
    </row>
    <row r="430" spans="1:11" ht="10.5" customHeight="1">
      <c r="A430" s="169"/>
      <c r="B430" s="149"/>
      <c r="C430" s="35">
        <v>4430</v>
      </c>
      <c r="D430" s="4" t="s">
        <v>90</v>
      </c>
      <c r="E430" s="6">
        <v>3600</v>
      </c>
      <c r="F430" s="6">
        <f t="shared" si="33"/>
        <v>0.014016274016213429</v>
      </c>
      <c r="G430" s="29">
        <v>4500</v>
      </c>
      <c r="H430" s="83"/>
      <c r="I430" s="53">
        <f t="shared" si="38"/>
        <v>125</v>
      </c>
      <c r="J430" s="36">
        <f t="shared" si="37"/>
        <v>0.017034210450254553</v>
      </c>
      <c r="K430" s="91"/>
    </row>
    <row r="431" spans="1:11" ht="9" customHeight="1">
      <c r="A431" s="169"/>
      <c r="B431" s="164"/>
      <c r="C431" s="35">
        <v>4440</v>
      </c>
      <c r="D431" s="4" t="s">
        <v>203</v>
      </c>
      <c r="E431" s="6">
        <v>1094</v>
      </c>
      <c r="F431" s="6">
        <f t="shared" si="33"/>
        <v>0.004259389937149303</v>
      </c>
      <c r="G431" s="29">
        <v>2300</v>
      </c>
      <c r="H431" s="83"/>
      <c r="I431" s="53">
        <f t="shared" si="38"/>
        <v>210.23765996343693</v>
      </c>
      <c r="J431" s="36">
        <f t="shared" si="37"/>
        <v>0.008706374230130105</v>
      </c>
      <c r="K431" s="91"/>
    </row>
    <row r="432" spans="1:11" ht="12.75">
      <c r="A432" s="169"/>
      <c r="B432" s="166">
        <v>80114</v>
      </c>
      <c r="C432" s="49"/>
      <c r="D432" s="3" t="s">
        <v>60</v>
      </c>
      <c r="E432" s="5">
        <f>E433+E434+E435+E436+E437+E439+E440+E442+E444+E449+E451+E452+E443+E446+E447+E453+E450+E441+E445+E438+E448</f>
        <v>479622</v>
      </c>
      <c r="F432" s="6">
        <f t="shared" si="33"/>
        <v>1.8673648267234215</v>
      </c>
      <c r="G432" s="5">
        <f>G433+G434+G435+G436+G437+G439+G440+G442+G444+G449+G451+G452+G443+G446+G447+G453+G450+G441+G445+G438+G448</f>
        <v>486638</v>
      </c>
      <c r="H432" s="5">
        <f>H433+H434+H435+H436+H437+H439+H440+H442+H444+H449+H451+H452+H443+H446+H447+H453+H450+H441+H445+H438+H448</f>
        <v>0</v>
      </c>
      <c r="I432" s="53">
        <f t="shared" si="38"/>
        <v>101.46281863634279</v>
      </c>
      <c r="J432" s="36">
        <f t="shared" si="37"/>
        <v>1.8421098011313277</v>
      </c>
      <c r="K432" s="91"/>
    </row>
    <row r="433" spans="1:11" ht="21.75" customHeight="1">
      <c r="A433" s="169"/>
      <c r="B433" s="168"/>
      <c r="C433" s="35">
        <v>3020</v>
      </c>
      <c r="D433" s="4" t="s">
        <v>158</v>
      </c>
      <c r="E433" s="6">
        <v>2200</v>
      </c>
      <c r="F433" s="6">
        <f t="shared" si="33"/>
        <v>0.008565500787685984</v>
      </c>
      <c r="G433" s="29">
        <v>3000</v>
      </c>
      <c r="H433" s="83"/>
      <c r="I433" s="53">
        <f t="shared" si="38"/>
        <v>136.36363636363635</v>
      </c>
      <c r="J433" s="36">
        <f t="shared" si="37"/>
        <v>0.011356140300169702</v>
      </c>
      <c r="K433" s="91"/>
    </row>
    <row r="434" spans="1:11" ht="12.75">
      <c r="A434" s="169"/>
      <c r="B434" s="168"/>
      <c r="C434" s="35">
        <v>4010</v>
      </c>
      <c r="D434" s="4" t="s">
        <v>96</v>
      </c>
      <c r="E434" s="6">
        <v>318112</v>
      </c>
      <c r="F434" s="6">
        <f aca="true" t="shared" si="39" ref="F434:F461">(E434/$E$873)*100</f>
        <v>1.2385402666238017</v>
      </c>
      <c r="G434" s="29">
        <v>320000</v>
      </c>
      <c r="H434" s="83"/>
      <c r="I434" s="53">
        <f t="shared" si="38"/>
        <v>100.59350165979278</v>
      </c>
      <c r="J434" s="36">
        <f t="shared" si="37"/>
        <v>1.2113216320181015</v>
      </c>
      <c r="K434" s="91"/>
    </row>
    <row r="435" spans="1:11" ht="12.75">
      <c r="A435" s="169"/>
      <c r="B435" s="168"/>
      <c r="C435" s="35">
        <v>4040</v>
      </c>
      <c r="D435" s="4" t="s">
        <v>159</v>
      </c>
      <c r="E435" s="6">
        <v>23628</v>
      </c>
      <c r="F435" s="6">
        <f t="shared" si="39"/>
        <v>0.09199347845974748</v>
      </c>
      <c r="G435" s="29">
        <v>24000</v>
      </c>
      <c r="H435" s="83"/>
      <c r="I435" s="53">
        <f t="shared" si="38"/>
        <v>101.5744032503809</v>
      </c>
      <c r="J435" s="36">
        <f t="shared" si="37"/>
        <v>0.09084912240135762</v>
      </c>
      <c r="K435" s="91"/>
    </row>
    <row r="436" spans="1:11" ht="12.75">
      <c r="A436" s="169"/>
      <c r="B436" s="168"/>
      <c r="C436" s="35">
        <v>4110</v>
      </c>
      <c r="D436" s="4" t="s">
        <v>86</v>
      </c>
      <c r="E436" s="6">
        <v>58966</v>
      </c>
      <c r="F436" s="6">
        <f t="shared" si="39"/>
        <v>0.22957878156667808</v>
      </c>
      <c r="G436" s="29">
        <v>60000</v>
      </c>
      <c r="H436" s="83"/>
      <c r="I436" s="53">
        <f t="shared" si="38"/>
        <v>101.75355289488859</v>
      </c>
      <c r="J436" s="36">
        <f t="shared" si="37"/>
        <v>0.22712280600339402</v>
      </c>
      <c r="K436" s="91"/>
    </row>
    <row r="437" spans="1:11" ht="12.75">
      <c r="A437" s="169"/>
      <c r="B437" s="168"/>
      <c r="C437" s="35">
        <v>4120</v>
      </c>
      <c r="D437" s="4" t="s">
        <v>107</v>
      </c>
      <c r="E437" s="6">
        <v>7770</v>
      </c>
      <c r="F437" s="6">
        <f t="shared" si="39"/>
        <v>0.030251791418327317</v>
      </c>
      <c r="G437" s="29">
        <v>8200</v>
      </c>
      <c r="H437" s="83"/>
      <c r="I437" s="53">
        <f t="shared" si="38"/>
        <v>105.53410553410554</v>
      </c>
      <c r="J437" s="36">
        <f t="shared" si="37"/>
        <v>0.03104011682046385</v>
      </c>
      <c r="K437" s="91"/>
    </row>
    <row r="438" spans="1:11" ht="12.75">
      <c r="A438" s="169"/>
      <c r="B438" s="168"/>
      <c r="C438" s="35">
        <v>4140</v>
      </c>
      <c r="D438" s="4" t="s">
        <v>308</v>
      </c>
      <c r="E438" s="6">
        <v>228</v>
      </c>
      <c r="F438" s="6">
        <f t="shared" si="39"/>
        <v>0.0008876973543601838</v>
      </c>
      <c r="G438" s="29">
        <v>500</v>
      </c>
      <c r="H438" s="83"/>
      <c r="I438" s="53">
        <f t="shared" si="38"/>
        <v>219.2982456140351</v>
      </c>
      <c r="J438" s="36">
        <f t="shared" si="37"/>
        <v>0.0018926900500282836</v>
      </c>
      <c r="K438" s="91"/>
    </row>
    <row r="439" spans="1:11" ht="12.75">
      <c r="A439" s="169"/>
      <c r="B439" s="168"/>
      <c r="C439" s="35">
        <v>4170</v>
      </c>
      <c r="D439" s="4" t="s">
        <v>88</v>
      </c>
      <c r="E439" s="6">
        <v>500</v>
      </c>
      <c r="F439" s="6">
        <f t="shared" si="39"/>
        <v>0.0019467047244740873</v>
      </c>
      <c r="G439" s="29">
        <v>1000</v>
      </c>
      <c r="H439" s="83"/>
      <c r="I439" s="53">
        <f t="shared" si="38"/>
        <v>200</v>
      </c>
      <c r="J439" s="36">
        <f t="shared" si="37"/>
        <v>0.0037853801000565673</v>
      </c>
      <c r="K439" s="91"/>
    </row>
    <row r="440" spans="1:11" ht="12.75">
      <c r="A440" s="169"/>
      <c r="B440" s="168"/>
      <c r="C440" s="35">
        <v>4210</v>
      </c>
      <c r="D440" s="4" t="s">
        <v>76</v>
      </c>
      <c r="E440" s="6">
        <v>21000</v>
      </c>
      <c r="F440" s="6">
        <f t="shared" si="39"/>
        <v>0.08176159842791167</v>
      </c>
      <c r="G440" s="29">
        <v>21000</v>
      </c>
      <c r="H440" s="83"/>
      <c r="I440" s="53">
        <f t="shared" si="38"/>
        <v>100</v>
      </c>
      <c r="J440" s="36">
        <f t="shared" si="37"/>
        <v>0.07949298210118791</v>
      </c>
      <c r="K440" s="91"/>
    </row>
    <row r="441" spans="1:11" ht="12.75">
      <c r="A441" s="169"/>
      <c r="B441" s="168"/>
      <c r="C441" s="35">
        <v>4260</v>
      </c>
      <c r="D441" s="4" t="s">
        <v>77</v>
      </c>
      <c r="E441" s="6">
        <v>5400</v>
      </c>
      <c r="F441" s="6">
        <f t="shared" si="39"/>
        <v>0.021024411024320143</v>
      </c>
      <c r="G441" s="29">
        <v>5600</v>
      </c>
      <c r="H441" s="83"/>
      <c r="I441" s="53">
        <f t="shared" si="38"/>
        <v>103.7037037037037</v>
      </c>
      <c r="J441" s="36">
        <f t="shared" si="37"/>
        <v>0.021198128560316776</v>
      </c>
      <c r="K441" s="91"/>
    </row>
    <row r="442" spans="1:11" ht="12.75">
      <c r="A442" s="169"/>
      <c r="B442" s="168"/>
      <c r="C442" s="35">
        <v>4270</v>
      </c>
      <c r="D442" s="4" t="s">
        <v>79</v>
      </c>
      <c r="E442" s="6">
        <v>3500</v>
      </c>
      <c r="F442" s="6">
        <f t="shared" si="39"/>
        <v>0.013626933071318612</v>
      </c>
      <c r="G442" s="29">
        <v>3500</v>
      </c>
      <c r="H442" s="83"/>
      <c r="I442" s="53">
        <f t="shared" si="38"/>
        <v>100</v>
      </c>
      <c r="J442" s="36">
        <f t="shared" si="37"/>
        <v>0.013248830350197987</v>
      </c>
      <c r="K442" s="91"/>
    </row>
    <row r="443" spans="1:11" ht="12.75">
      <c r="A443" s="169"/>
      <c r="B443" s="168"/>
      <c r="C443" s="35">
        <v>4280</v>
      </c>
      <c r="D443" s="4" t="s">
        <v>92</v>
      </c>
      <c r="E443" s="6">
        <v>100</v>
      </c>
      <c r="F443" s="6">
        <f t="shared" si="39"/>
        <v>0.0003893409448948175</v>
      </c>
      <c r="G443" s="29">
        <v>500</v>
      </c>
      <c r="H443" s="83"/>
      <c r="I443" s="53">
        <f t="shared" si="38"/>
        <v>500</v>
      </c>
      <c r="J443" s="36">
        <f t="shared" si="37"/>
        <v>0.0018926900500282836</v>
      </c>
      <c r="K443" s="91"/>
    </row>
    <row r="444" spans="1:11" ht="12.75">
      <c r="A444" s="169"/>
      <c r="B444" s="168"/>
      <c r="C444" s="35">
        <v>4300</v>
      </c>
      <c r="D444" s="4" t="s">
        <v>89</v>
      </c>
      <c r="E444" s="6">
        <v>9680</v>
      </c>
      <c r="F444" s="6">
        <f t="shared" si="39"/>
        <v>0.03768820346581833</v>
      </c>
      <c r="G444" s="29">
        <v>10000</v>
      </c>
      <c r="H444" s="83"/>
      <c r="I444" s="53">
        <f t="shared" si="38"/>
        <v>103.30578512396693</v>
      </c>
      <c r="J444" s="36">
        <f t="shared" si="37"/>
        <v>0.03785380100056567</v>
      </c>
      <c r="K444" s="91"/>
    </row>
    <row r="445" spans="1:11" ht="10.5" customHeight="1">
      <c r="A445" s="169"/>
      <c r="B445" s="168"/>
      <c r="C445" s="35">
        <v>4350</v>
      </c>
      <c r="D445" s="4" t="s">
        <v>250</v>
      </c>
      <c r="E445" s="6">
        <v>588</v>
      </c>
      <c r="F445" s="6">
        <f t="shared" si="39"/>
        <v>0.0022893247559815266</v>
      </c>
      <c r="G445" s="29">
        <v>588</v>
      </c>
      <c r="H445" s="83"/>
      <c r="I445" s="53">
        <f t="shared" si="38"/>
        <v>100</v>
      </c>
      <c r="J445" s="36">
        <f t="shared" si="37"/>
        <v>0.0022258034988332613</v>
      </c>
      <c r="K445" s="91"/>
    </row>
    <row r="446" spans="1:11" ht="21" customHeight="1">
      <c r="A446" s="169"/>
      <c r="B446" s="168"/>
      <c r="C446" s="35">
        <v>4360</v>
      </c>
      <c r="D446" s="4" t="s">
        <v>166</v>
      </c>
      <c r="E446" s="6">
        <v>4000</v>
      </c>
      <c r="F446" s="6">
        <f t="shared" si="39"/>
        <v>0.015573637795792699</v>
      </c>
      <c r="G446" s="29">
        <v>4000</v>
      </c>
      <c r="H446" s="83"/>
      <c r="I446" s="53">
        <f t="shared" si="38"/>
        <v>100</v>
      </c>
      <c r="J446" s="36">
        <f t="shared" si="37"/>
        <v>0.015141520400226269</v>
      </c>
      <c r="K446" s="91"/>
    </row>
    <row r="447" spans="1:11" ht="21.75" customHeight="1">
      <c r="A447" s="169"/>
      <c r="B447" s="168"/>
      <c r="C447" s="35">
        <v>4370</v>
      </c>
      <c r="D447" s="4" t="s">
        <v>151</v>
      </c>
      <c r="E447" s="6">
        <v>3500</v>
      </c>
      <c r="F447" s="6">
        <f t="shared" si="39"/>
        <v>0.013626933071318612</v>
      </c>
      <c r="G447" s="29">
        <v>3500</v>
      </c>
      <c r="H447" s="83"/>
      <c r="I447" s="53">
        <f t="shared" si="38"/>
        <v>100</v>
      </c>
      <c r="J447" s="36">
        <f t="shared" si="37"/>
        <v>0.013248830350197987</v>
      </c>
      <c r="K447" s="91"/>
    </row>
    <row r="448" spans="1:11" ht="21" customHeight="1">
      <c r="A448" s="169"/>
      <c r="B448" s="168"/>
      <c r="C448" s="35">
        <v>4400</v>
      </c>
      <c r="D448" s="4" t="s">
        <v>252</v>
      </c>
      <c r="E448" s="6">
        <v>3600</v>
      </c>
      <c r="F448" s="6">
        <f t="shared" si="39"/>
        <v>0.014016274016213429</v>
      </c>
      <c r="G448" s="29">
        <v>3600</v>
      </c>
      <c r="H448" s="83"/>
      <c r="I448" s="53">
        <f t="shared" si="38"/>
        <v>100</v>
      </c>
      <c r="J448" s="36">
        <f t="shared" si="37"/>
        <v>0.013627368360203642</v>
      </c>
      <c r="K448" s="91"/>
    </row>
    <row r="449" spans="1:11" ht="12.75">
      <c r="A449" s="169"/>
      <c r="B449" s="168"/>
      <c r="C449" s="35">
        <v>4410</v>
      </c>
      <c r="D449" s="4" t="s">
        <v>125</v>
      </c>
      <c r="E449" s="6">
        <v>500</v>
      </c>
      <c r="F449" s="6">
        <f t="shared" si="39"/>
        <v>0.0019467047244740873</v>
      </c>
      <c r="G449" s="29">
        <v>1000</v>
      </c>
      <c r="H449" s="83"/>
      <c r="I449" s="53">
        <f t="shared" si="38"/>
        <v>200</v>
      </c>
      <c r="J449" s="36">
        <f t="shared" si="37"/>
        <v>0.0037853801000565673</v>
      </c>
      <c r="K449" s="91"/>
    </row>
    <row r="450" spans="1:11" ht="12.75">
      <c r="A450" s="169"/>
      <c r="B450" s="168"/>
      <c r="C450" s="35">
        <v>4420</v>
      </c>
      <c r="D450" s="4" t="s">
        <v>127</v>
      </c>
      <c r="E450" s="6"/>
      <c r="F450" s="6">
        <f t="shared" si="39"/>
        <v>0</v>
      </c>
      <c r="G450" s="29"/>
      <c r="H450" s="83"/>
      <c r="I450" s="53"/>
      <c r="J450" s="36">
        <f t="shared" si="37"/>
        <v>0</v>
      </c>
      <c r="K450" s="91"/>
    </row>
    <row r="451" spans="1:11" ht="12.75">
      <c r="A451" s="169"/>
      <c r="B451" s="168"/>
      <c r="C451" s="35">
        <v>4430</v>
      </c>
      <c r="D451" s="4" t="s">
        <v>90</v>
      </c>
      <c r="E451" s="6">
        <v>2300</v>
      </c>
      <c r="F451" s="6">
        <f t="shared" si="39"/>
        <v>0.008954841732580801</v>
      </c>
      <c r="G451" s="29">
        <v>2300</v>
      </c>
      <c r="H451" s="83"/>
      <c r="I451" s="53">
        <f aca="true" t="shared" si="40" ref="I451:I459">(G451/E451)*100</f>
        <v>100</v>
      </c>
      <c r="J451" s="36">
        <f t="shared" si="37"/>
        <v>0.008706374230130105</v>
      </c>
      <c r="K451" s="91"/>
    </row>
    <row r="452" spans="1:11" ht="12.75">
      <c r="A452" s="169"/>
      <c r="B452" s="168"/>
      <c r="C452" s="35">
        <v>4440</v>
      </c>
      <c r="D452" s="4" t="s">
        <v>162</v>
      </c>
      <c r="E452" s="6">
        <v>10550</v>
      </c>
      <c r="F452" s="6">
        <f t="shared" si="39"/>
        <v>0.04107546968640324</v>
      </c>
      <c r="G452" s="29">
        <v>10350</v>
      </c>
      <c r="H452" s="83"/>
      <c r="I452" s="53">
        <f t="shared" si="40"/>
        <v>98.10426540284361</v>
      </c>
      <c r="J452" s="36">
        <f t="shared" si="37"/>
        <v>0.03917868403558547</v>
      </c>
      <c r="K452" s="91"/>
    </row>
    <row r="453" spans="1:11" ht="22.5">
      <c r="A453" s="169"/>
      <c r="B453" s="168"/>
      <c r="C453" s="35">
        <v>4700</v>
      </c>
      <c r="D453" s="4" t="s">
        <v>140</v>
      </c>
      <c r="E453" s="6">
        <v>3500</v>
      </c>
      <c r="F453" s="6">
        <f t="shared" si="39"/>
        <v>0.013626933071318612</v>
      </c>
      <c r="G453" s="29">
        <v>4000</v>
      </c>
      <c r="H453" s="83"/>
      <c r="I453" s="53">
        <f t="shared" si="40"/>
        <v>114.28571428571428</v>
      </c>
      <c r="J453" s="36">
        <f t="shared" si="37"/>
        <v>0.015141520400226269</v>
      </c>
      <c r="K453" s="91"/>
    </row>
    <row r="454" spans="1:11" ht="12.75">
      <c r="A454" s="169"/>
      <c r="B454" s="166">
        <v>80120</v>
      </c>
      <c r="C454" s="49"/>
      <c r="D454" s="3" t="s">
        <v>167</v>
      </c>
      <c r="E454" s="5">
        <f>E455+E456+E457+E458+E459+E461+E460</f>
        <v>365953</v>
      </c>
      <c r="F454" s="6">
        <f t="shared" si="39"/>
        <v>1.4248048680709313</v>
      </c>
      <c r="G454" s="5">
        <f>G455+G456+G457+G458+G459+G461+G460</f>
        <v>385527</v>
      </c>
      <c r="H454" s="5">
        <f>H455+H456+H457+H458+H459+H461+H460</f>
        <v>0</v>
      </c>
      <c r="I454" s="53">
        <f t="shared" si="40"/>
        <v>105.3487742961528</v>
      </c>
      <c r="J454" s="36">
        <f t="shared" si="37"/>
        <v>1.4593662338345081</v>
      </c>
      <c r="K454" s="91"/>
    </row>
    <row r="455" spans="1:11" ht="22.5" customHeight="1">
      <c r="A455" s="169"/>
      <c r="B455" s="168"/>
      <c r="C455" s="35">
        <v>3020</v>
      </c>
      <c r="D455" s="4" t="s">
        <v>158</v>
      </c>
      <c r="E455" s="6">
        <v>21000</v>
      </c>
      <c r="F455" s="6">
        <f t="shared" si="39"/>
        <v>0.08176159842791167</v>
      </c>
      <c r="G455" s="29">
        <v>23000</v>
      </c>
      <c r="H455" s="83"/>
      <c r="I455" s="53">
        <f t="shared" si="40"/>
        <v>109.52380952380953</v>
      </c>
      <c r="J455" s="36">
        <f t="shared" si="37"/>
        <v>0.08706374230130104</v>
      </c>
      <c r="K455" s="91"/>
    </row>
    <row r="456" spans="1:11" ht="12.75">
      <c r="A456" s="169"/>
      <c r="B456" s="168"/>
      <c r="C456" s="35">
        <v>4010</v>
      </c>
      <c r="D456" s="4" t="s">
        <v>96</v>
      </c>
      <c r="E456" s="6">
        <v>253832</v>
      </c>
      <c r="F456" s="6">
        <f t="shared" si="39"/>
        <v>0.9882719072454131</v>
      </c>
      <c r="G456" s="29">
        <v>259400</v>
      </c>
      <c r="H456" s="83"/>
      <c r="I456" s="53">
        <f t="shared" si="40"/>
        <v>102.19357685398217</v>
      </c>
      <c r="J456" s="36">
        <f aca="true" t="shared" si="41" ref="J456:J461">(G456/$G$873)*100</f>
        <v>0.9819275979546735</v>
      </c>
      <c r="K456" s="91"/>
    </row>
    <row r="457" spans="1:11" ht="12.75">
      <c r="A457" s="169"/>
      <c r="B457" s="168"/>
      <c r="C457" s="35">
        <v>4040</v>
      </c>
      <c r="D457" s="4" t="s">
        <v>159</v>
      </c>
      <c r="E457" s="6">
        <v>18203</v>
      </c>
      <c r="F457" s="6">
        <f t="shared" si="39"/>
        <v>0.07087173219920362</v>
      </c>
      <c r="G457" s="29">
        <v>21250</v>
      </c>
      <c r="H457" s="83"/>
      <c r="I457" s="53">
        <f t="shared" si="40"/>
        <v>116.738999066088</v>
      </c>
      <c r="J457" s="36">
        <f t="shared" si="41"/>
        <v>0.08043932712620205</v>
      </c>
      <c r="K457" s="91"/>
    </row>
    <row r="458" spans="1:11" ht="12.75">
      <c r="A458" s="169"/>
      <c r="B458" s="168"/>
      <c r="C458" s="35">
        <v>4110</v>
      </c>
      <c r="D458" s="4" t="s">
        <v>86</v>
      </c>
      <c r="E458" s="6">
        <v>48800</v>
      </c>
      <c r="F458" s="6">
        <f t="shared" si="39"/>
        <v>0.1899983811086709</v>
      </c>
      <c r="G458" s="29">
        <v>53376</v>
      </c>
      <c r="H458" s="83"/>
      <c r="I458" s="53">
        <f t="shared" si="40"/>
        <v>109.37704918032787</v>
      </c>
      <c r="J458" s="36">
        <f t="shared" si="41"/>
        <v>0.20204844822061932</v>
      </c>
      <c r="K458" s="91"/>
    </row>
    <row r="459" spans="1:11" ht="12.75">
      <c r="A459" s="169"/>
      <c r="B459" s="168"/>
      <c r="C459" s="35">
        <v>4120</v>
      </c>
      <c r="D459" s="4" t="s">
        <v>107</v>
      </c>
      <c r="E459" s="6">
        <v>5600</v>
      </c>
      <c r="F459" s="6">
        <f t="shared" si="39"/>
        <v>0.021803092914109777</v>
      </c>
      <c r="G459" s="29">
        <v>7647</v>
      </c>
      <c r="H459" s="83"/>
      <c r="I459" s="53">
        <f t="shared" si="40"/>
        <v>136.55357142857142</v>
      </c>
      <c r="J459" s="36">
        <f t="shared" si="41"/>
        <v>0.02894680162513257</v>
      </c>
      <c r="K459" s="91"/>
    </row>
    <row r="460" spans="1:11" ht="12.75">
      <c r="A460" s="169"/>
      <c r="B460" s="168"/>
      <c r="C460" s="35">
        <v>4240</v>
      </c>
      <c r="D460" s="4" t="s">
        <v>161</v>
      </c>
      <c r="E460" s="6"/>
      <c r="F460" s="6">
        <f t="shared" si="39"/>
        <v>0</v>
      </c>
      <c r="G460" s="29">
        <v>2000</v>
      </c>
      <c r="H460" s="83"/>
      <c r="I460" s="53"/>
      <c r="J460" s="36">
        <f t="shared" si="41"/>
        <v>0.0075707602001131346</v>
      </c>
      <c r="K460" s="91"/>
    </row>
    <row r="461" spans="1:11" ht="12.75">
      <c r="A461" s="169"/>
      <c r="B461" s="168"/>
      <c r="C461" s="35">
        <v>4440</v>
      </c>
      <c r="D461" s="4" t="s">
        <v>162</v>
      </c>
      <c r="E461" s="6">
        <v>18518</v>
      </c>
      <c r="F461" s="6">
        <f t="shared" si="39"/>
        <v>0.0720981561756223</v>
      </c>
      <c r="G461" s="29">
        <v>18854</v>
      </c>
      <c r="H461" s="83"/>
      <c r="I461" s="53">
        <f>(G461/E461)*100</f>
        <v>101.81445080462252</v>
      </c>
      <c r="J461" s="36">
        <f t="shared" si="41"/>
        <v>0.07136955640646651</v>
      </c>
      <c r="K461" s="91"/>
    </row>
    <row r="462" spans="1:11" ht="12.75" hidden="1">
      <c r="A462" s="169"/>
      <c r="B462" s="159">
        <v>80123</v>
      </c>
      <c r="C462" s="49"/>
      <c r="D462" s="3" t="s">
        <v>168</v>
      </c>
      <c r="E462" s="5">
        <f>E463+E464+E465+E466+E467+E468+E469</f>
        <v>0</v>
      </c>
      <c r="F462" s="6">
        <f aca="true" t="shared" si="42" ref="F462:F469">(E462/$E$873)*100</f>
        <v>0</v>
      </c>
      <c r="G462" s="5">
        <f>G463+G464+G465+G466+G467+G468+G469</f>
        <v>0</v>
      </c>
      <c r="H462" s="5">
        <f>H463+H464+H465+H466+H467+H468+H469</f>
        <v>0</v>
      </c>
      <c r="I462" s="53"/>
      <c r="J462" s="36">
        <f aca="true" t="shared" si="43" ref="J462:J469">(G462/$G$873)*100</f>
        <v>0</v>
      </c>
      <c r="K462" s="91"/>
    </row>
    <row r="463" spans="1:11" ht="22.5" hidden="1">
      <c r="A463" s="169"/>
      <c r="B463" s="160"/>
      <c r="C463" s="35">
        <v>3020</v>
      </c>
      <c r="D463" s="4" t="s">
        <v>158</v>
      </c>
      <c r="E463" s="6"/>
      <c r="F463" s="6">
        <f t="shared" si="42"/>
        <v>0</v>
      </c>
      <c r="G463" s="29"/>
      <c r="H463" s="83"/>
      <c r="I463" s="53"/>
      <c r="J463" s="36">
        <f t="shared" si="43"/>
        <v>0</v>
      </c>
      <c r="K463" s="91"/>
    </row>
    <row r="464" spans="1:11" ht="12.75" hidden="1">
      <c r="A464" s="169"/>
      <c r="B464" s="160"/>
      <c r="C464" s="35">
        <v>4010</v>
      </c>
      <c r="D464" s="4" t="s">
        <v>96</v>
      </c>
      <c r="E464" s="6"/>
      <c r="F464" s="6">
        <f t="shared" si="42"/>
        <v>0</v>
      </c>
      <c r="G464" s="29"/>
      <c r="H464" s="83"/>
      <c r="I464" s="53"/>
      <c r="J464" s="36">
        <f t="shared" si="43"/>
        <v>0</v>
      </c>
      <c r="K464" s="91"/>
    </row>
    <row r="465" spans="1:11" ht="12.75" hidden="1">
      <c r="A465" s="169"/>
      <c r="B465" s="160"/>
      <c r="C465" s="35">
        <v>4040</v>
      </c>
      <c r="D465" s="4" t="s">
        <v>159</v>
      </c>
      <c r="E465" s="6"/>
      <c r="F465" s="6">
        <f t="shared" si="42"/>
        <v>0</v>
      </c>
      <c r="G465" s="29"/>
      <c r="H465" s="83"/>
      <c r="I465" s="53"/>
      <c r="J465" s="36">
        <f t="shared" si="43"/>
        <v>0</v>
      </c>
      <c r="K465" s="91"/>
    </row>
    <row r="466" spans="1:11" ht="12.75" hidden="1">
      <c r="A466" s="169"/>
      <c r="B466" s="160"/>
      <c r="C466" s="35">
        <v>4110</v>
      </c>
      <c r="D466" s="4" t="s">
        <v>86</v>
      </c>
      <c r="E466" s="6"/>
      <c r="F466" s="6">
        <f t="shared" si="42"/>
        <v>0</v>
      </c>
      <c r="G466" s="29"/>
      <c r="H466" s="83"/>
      <c r="I466" s="53"/>
      <c r="J466" s="36">
        <f t="shared" si="43"/>
        <v>0</v>
      </c>
      <c r="K466" s="91"/>
    </row>
    <row r="467" spans="1:11" ht="12.75" hidden="1">
      <c r="A467" s="169"/>
      <c r="B467" s="160"/>
      <c r="C467" s="35">
        <v>4120</v>
      </c>
      <c r="D467" s="4" t="s">
        <v>107</v>
      </c>
      <c r="E467" s="6"/>
      <c r="F467" s="6">
        <f t="shared" si="42"/>
        <v>0</v>
      </c>
      <c r="G467" s="29"/>
      <c r="H467" s="83"/>
      <c r="I467" s="53"/>
      <c r="J467" s="36">
        <f t="shared" si="43"/>
        <v>0</v>
      </c>
      <c r="K467" s="91"/>
    </row>
    <row r="468" spans="1:11" ht="12.75" hidden="1">
      <c r="A468" s="169"/>
      <c r="B468" s="160"/>
      <c r="C468" s="35">
        <v>4240</v>
      </c>
      <c r="D468" s="4" t="s">
        <v>161</v>
      </c>
      <c r="E468" s="6"/>
      <c r="F468" s="6">
        <f t="shared" si="42"/>
        <v>0</v>
      </c>
      <c r="G468" s="29"/>
      <c r="H468" s="83"/>
      <c r="I468" s="53"/>
      <c r="J468" s="36">
        <f t="shared" si="43"/>
        <v>0</v>
      </c>
      <c r="K468" s="91"/>
    </row>
    <row r="469" spans="1:11" ht="12.75" hidden="1">
      <c r="A469" s="169"/>
      <c r="B469" s="161"/>
      <c r="C469" s="35">
        <v>4440</v>
      </c>
      <c r="D469" s="4" t="s">
        <v>162</v>
      </c>
      <c r="E469" s="6"/>
      <c r="F469" s="6">
        <f t="shared" si="42"/>
        <v>0</v>
      </c>
      <c r="G469" s="29"/>
      <c r="H469" s="83"/>
      <c r="I469" s="53"/>
      <c r="J469" s="36">
        <f t="shared" si="43"/>
        <v>0</v>
      </c>
      <c r="K469" s="91"/>
    </row>
    <row r="470" spans="1:11" ht="12.75">
      <c r="A470" s="169"/>
      <c r="B470" s="159">
        <v>80130</v>
      </c>
      <c r="C470" s="49"/>
      <c r="D470" s="3" t="s">
        <v>24</v>
      </c>
      <c r="E470" s="5">
        <f>SUM(E472:E511)</f>
        <v>739547.99</v>
      </c>
      <c r="F470" s="6">
        <f aca="true" t="shared" si="44" ref="F470:F497">(E470/$E$873)*100</f>
        <v>2.87936313221663</v>
      </c>
      <c r="G470" s="5">
        <f>SUM(G472:G511)</f>
        <v>382053</v>
      </c>
      <c r="H470" s="5">
        <f>SUM(H472:H511)</f>
        <v>0</v>
      </c>
      <c r="I470" s="53">
        <f aca="true" t="shared" si="45" ref="I470:I505">(G470/E470)*100</f>
        <v>51.66033917555506</v>
      </c>
      <c r="J470" s="36">
        <f>(G470/$G$873)*100</f>
        <v>1.4462158233669116</v>
      </c>
      <c r="K470" s="91"/>
    </row>
    <row r="471" spans="1:11" ht="10.5" customHeight="1">
      <c r="A471" s="169"/>
      <c r="B471" s="160"/>
      <c r="C471" s="49"/>
      <c r="D471" s="3" t="s">
        <v>246</v>
      </c>
      <c r="E471" s="5">
        <f>E507+E508+E510+E511+E506+E509</f>
        <v>57400</v>
      </c>
      <c r="F471" s="6">
        <f t="shared" si="44"/>
        <v>0.2234817023696252</v>
      </c>
      <c r="G471" s="5">
        <f>G507+G508+G510+G511+G506+G509</f>
        <v>0</v>
      </c>
      <c r="H471" s="5">
        <f>H507+H508+H510+H511+H506+H509</f>
        <v>0</v>
      </c>
      <c r="I471" s="53">
        <f t="shared" si="45"/>
        <v>0</v>
      </c>
      <c r="J471" s="36">
        <f>(G471/$G$873)*100</f>
        <v>0</v>
      </c>
      <c r="K471" s="91"/>
    </row>
    <row r="472" spans="1:11" ht="22.5">
      <c r="A472" s="169"/>
      <c r="B472" s="149"/>
      <c r="C472" s="35">
        <v>3020</v>
      </c>
      <c r="D472" s="4" t="s">
        <v>158</v>
      </c>
      <c r="E472" s="6">
        <v>6449</v>
      </c>
      <c r="F472" s="6">
        <f t="shared" si="44"/>
        <v>0.025108597536266777</v>
      </c>
      <c r="G472" s="29">
        <v>6951</v>
      </c>
      <c r="H472" s="83"/>
      <c r="I472" s="53">
        <f t="shared" si="45"/>
        <v>107.78415258179564</v>
      </c>
      <c r="J472" s="36">
        <f>(G472/$G$873)*100</f>
        <v>0.0263121770754932</v>
      </c>
      <c r="K472" s="91"/>
    </row>
    <row r="473" spans="1:11" ht="12.75">
      <c r="A473" s="169"/>
      <c r="B473" s="149"/>
      <c r="C473" s="35">
        <v>4010</v>
      </c>
      <c r="D473" s="4" t="s">
        <v>96</v>
      </c>
      <c r="E473" s="6">
        <v>158000</v>
      </c>
      <c r="F473" s="6">
        <f t="shared" si="44"/>
        <v>0.6151586929338115</v>
      </c>
      <c r="G473" s="29">
        <v>160390</v>
      </c>
      <c r="H473" s="83"/>
      <c r="I473" s="53">
        <f t="shared" si="45"/>
        <v>101.51265822784809</v>
      </c>
      <c r="J473" s="36">
        <f>(G473/$G$873)*100</f>
        <v>0.6071371142480728</v>
      </c>
      <c r="K473" s="91"/>
    </row>
    <row r="474" spans="1:11" ht="12.75">
      <c r="A474" s="169"/>
      <c r="B474" s="149"/>
      <c r="C474" s="35">
        <v>4017</v>
      </c>
      <c r="D474" s="4" t="s">
        <v>96</v>
      </c>
      <c r="E474" s="6">
        <v>88776.45</v>
      </c>
      <c r="F474" s="6">
        <f t="shared" si="44"/>
        <v>0.3456430692740751</v>
      </c>
      <c r="G474" s="29"/>
      <c r="H474" s="83"/>
      <c r="I474" s="53">
        <f t="shared" si="45"/>
        <v>0</v>
      </c>
      <c r="J474" s="36"/>
      <c r="K474" s="91"/>
    </row>
    <row r="475" spans="1:11" ht="12.75">
      <c r="A475" s="169"/>
      <c r="B475" s="149"/>
      <c r="C475" s="35">
        <v>4019</v>
      </c>
      <c r="D475" s="4" t="s">
        <v>96</v>
      </c>
      <c r="E475" s="6">
        <v>3649.44</v>
      </c>
      <c r="F475" s="6">
        <f t="shared" si="44"/>
        <v>0.014208764179369428</v>
      </c>
      <c r="G475" s="29"/>
      <c r="H475" s="83"/>
      <c r="I475" s="53">
        <f t="shared" si="45"/>
        <v>0</v>
      </c>
      <c r="J475" s="36"/>
      <c r="K475" s="91"/>
    </row>
    <row r="476" spans="1:11" ht="12.75">
      <c r="A476" s="169"/>
      <c r="B476" s="149"/>
      <c r="C476" s="35">
        <v>4040</v>
      </c>
      <c r="D476" s="4" t="s">
        <v>159</v>
      </c>
      <c r="E476" s="6">
        <v>16951</v>
      </c>
      <c r="F476" s="6">
        <f t="shared" si="44"/>
        <v>0.06599718356912052</v>
      </c>
      <c r="G476" s="29">
        <v>13090</v>
      </c>
      <c r="H476" s="83"/>
      <c r="I476" s="53">
        <f t="shared" si="45"/>
        <v>77.2225827384815</v>
      </c>
      <c r="J476" s="36">
        <f>(G476/$G$873)*100</f>
        <v>0.04955062550974046</v>
      </c>
      <c r="K476" s="91"/>
    </row>
    <row r="477" spans="1:11" ht="12.75">
      <c r="A477" s="169"/>
      <c r="B477" s="149"/>
      <c r="C477" s="35">
        <v>4110</v>
      </c>
      <c r="D477" s="4" t="s">
        <v>86</v>
      </c>
      <c r="E477" s="6">
        <v>30760</v>
      </c>
      <c r="F477" s="6">
        <f t="shared" si="44"/>
        <v>0.11976127464964584</v>
      </c>
      <c r="G477" s="29">
        <v>29372</v>
      </c>
      <c r="H477" s="83"/>
      <c r="I477" s="53">
        <f t="shared" si="45"/>
        <v>95.48764629388816</v>
      </c>
      <c r="J477" s="36">
        <f>(G477/$G$873)*100</f>
        <v>0.11118418429886148</v>
      </c>
      <c r="K477" s="91"/>
    </row>
    <row r="478" spans="1:11" ht="12.75">
      <c r="A478" s="169"/>
      <c r="B478" s="149"/>
      <c r="C478" s="35">
        <v>4117</v>
      </c>
      <c r="D478" s="4" t="s">
        <v>86</v>
      </c>
      <c r="E478" s="6">
        <v>15446.25</v>
      </c>
      <c r="F478" s="6">
        <f t="shared" si="44"/>
        <v>0.06013857570081574</v>
      </c>
      <c r="G478" s="29"/>
      <c r="H478" s="83"/>
      <c r="I478" s="53">
        <f t="shared" si="45"/>
        <v>0</v>
      </c>
      <c r="J478" s="36"/>
      <c r="K478" s="91"/>
    </row>
    <row r="479" spans="1:11" ht="12.75">
      <c r="A479" s="169"/>
      <c r="B479" s="149"/>
      <c r="C479" s="35">
        <v>4119</v>
      </c>
      <c r="D479" s="4" t="s">
        <v>86</v>
      </c>
      <c r="E479" s="6">
        <v>649.28</v>
      </c>
      <c r="F479" s="6">
        <f t="shared" si="44"/>
        <v>0.0025279128870130704</v>
      </c>
      <c r="G479" s="29"/>
      <c r="H479" s="83"/>
      <c r="I479" s="53">
        <f t="shared" si="45"/>
        <v>0</v>
      </c>
      <c r="J479" s="36"/>
      <c r="K479" s="91"/>
    </row>
    <row r="480" spans="1:11" ht="12.75">
      <c r="A480" s="169"/>
      <c r="B480" s="149"/>
      <c r="C480" s="35">
        <v>4120</v>
      </c>
      <c r="D480" s="4" t="s">
        <v>107</v>
      </c>
      <c r="E480" s="6">
        <v>2794</v>
      </c>
      <c r="F480" s="6">
        <f t="shared" si="44"/>
        <v>0.0108781860003612</v>
      </c>
      <c r="G480" s="29">
        <v>4208</v>
      </c>
      <c r="H480" s="83"/>
      <c r="I480" s="53">
        <f t="shared" si="45"/>
        <v>150.6084466714388</v>
      </c>
      <c r="J480" s="36">
        <f>(G480/$G$873)*100</f>
        <v>0.015928879461038034</v>
      </c>
      <c r="K480" s="91"/>
    </row>
    <row r="481" spans="1:11" ht="12.75">
      <c r="A481" s="169"/>
      <c r="B481" s="149"/>
      <c r="C481" s="35">
        <v>4127</v>
      </c>
      <c r="D481" s="4" t="s">
        <v>107</v>
      </c>
      <c r="E481" s="6">
        <v>2190.63</v>
      </c>
      <c r="F481" s="6">
        <f t="shared" si="44"/>
        <v>0.00852901954114934</v>
      </c>
      <c r="G481" s="29"/>
      <c r="H481" s="83"/>
      <c r="I481" s="53">
        <f t="shared" si="45"/>
        <v>0</v>
      </c>
      <c r="J481" s="36"/>
      <c r="K481" s="91"/>
    </row>
    <row r="482" spans="1:11" ht="12.75">
      <c r="A482" s="169"/>
      <c r="B482" s="149"/>
      <c r="C482" s="35">
        <v>4129</v>
      </c>
      <c r="D482" s="4" t="s">
        <v>107</v>
      </c>
      <c r="E482" s="6">
        <v>92.19</v>
      </c>
      <c r="F482" s="6">
        <f t="shared" si="44"/>
        <v>0.0003589334170985322</v>
      </c>
      <c r="G482" s="29"/>
      <c r="H482" s="83"/>
      <c r="I482" s="53">
        <f t="shared" si="45"/>
        <v>0</v>
      </c>
      <c r="J482" s="36"/>
      <c r="K482" s="91"/>
    </row>
    <row r="483" spans="1:11" ht="12.75">
      <c r="A483" s="169"/>
      <c r="B483" s="149"/>
      <c r="C483" s="35">
        <v>4170</v>
      </c>
      <c r="D483" s="4" t="s">
        <v>88</v>
      </c>
      <c r="E483" s="6">
        <v>2000</v>
      </c>
      <c r="F483" s="6">
        <f t="shared" si="44"/>
        <v>0.007786818897896349</v>
      </c>
      <c r="G483" s="29">
        <v>2000</v>
      </c>
      <c r="H483" s="83"/>
      <c r="I483" s="53">
        <f t="shared" si="45"/>
        <v>100</v>
      </c>
      <c r="J483" s="36">
        <f>(G483/$G$873)*100</f>
        <v>0.0075707602001131346</v>
      </c>
      <c r="K483" s="91"/>
    </row>
    <row r="484" spans="1:11" ht="12.75">
      <c r="A484" s="169"/>
      <c r="B484" s="149"/>
      <c r="C484" s="35">
        <v>4177</v>
      </c>
      <c r="D484" s="4" t="s">
        <v>88</v>
      </c>
      <c r="E484" s="6">
        <v>40490.6</v>
      </c>
      <c r="F484" s="6">
        <f t="shared" si="44"/>
        <v>0.15764648463358094</v>
      </c>
      <c r="G484" s="29"/>
      <c r="H484" s="83"/>
      <c r="I484" s="53">
        <f t="shared" si="45"/>
        <v>0</v>
      </c>
      <c r="J484" s="36"/>
      <c r="K484" s="91"/>
    </row>
    <row r="485" spans="1:11" ht="12.75">
      <c r="A485" s="169"/>
      <c r="B485" s="149"/>
      <c r="C485" s="35">
        <v>4179</v>
      </c>
      <c r="D485" s="4" t="s">
        <v>88</v>
      </c>
      <c r="E485" s="6">
        <v>7145.4</v>
      </c>
      <c r="F485" s="6">
        <f t="shared" si="44"/>
        <v>0.027819967876514286</v>
      </c>
      <c r="G485" s="29"/>
      <c r="H485" s="83"/>
      <c r="I485" s="53">
        <f t="shared" si="45"/>
        <v>0</v>
      </c>
      <c r="J485" s="36"/>
      <c r="K485" s="91"/>
    </row>
    <row r="486" spans="1:11" ht="12.75">
      <c r="A486" s="169"/>
      <c r="B486" s="149"/>
      <c r="C486" s="35">
        <v>4210</v>
      </c>
      <c r="D486" s="4" t="s">
        <v>76</v>
      </c>
      <c r="E486" s="6">
        <v>93700</v>
      </c>
      <c r="F486" s="6">
        <f t="shared" si="44"/>
        <v>0.36481246536644396</v>
      </c>
      <c r="G486" s="29">
        <v>91100</v>
      </c>
      <c r="H486" s="83"/>
      <c r="I486" s="53">
        <f t="shared" si="45"/>
        <v>97.22518676627536</v>
      </c>
      <c r="J486" s="36">
        <f>(G486/$G$873)*100</f>
        <v>0.3448481271151533</v>
      </c>
      <c r="K486" s="91"/>
    </row>
    <row r="487" spans="1:11" ht="12.75">
      <c r="A487" s="169"/>
      <c r="B487" s="149"/>
      <c r="C487" s="35">
        <v>4217</v>
      </c>
      <c r="D487" s="4" t="s">
        <v>76</v>
      </c>
      <c r="E487" s="6">
        <v>3486.66</v>
      </c>
      <c r="F487" s="6">
        <f t="shared" si="44"/>
        <v>0.01357499498926964</v>
      </c>
      <c r="G487" s="29"/>
      <c r="H487" s="83"/>
      <c r="I487" s="53">
        <f t="shared" si="45"/>
        <v>0</v>
      </c>
      <c r="J487" s="36"/>
      <c r="K487" s="91"/>
    </row>
    <row r="488" spans="1:11" ht="12.75">
      <c r="A488" s="169"/>
      <c r="B488" s="149"/>
      <c r="C488" s="35">
        <v>4219</v>
      </c>
      <c r="D488" s="4" t="s">
        <v>76</v>
      </c>
      <c r="E488" s="6">
        <v>168.83</v>
      </c>
      <c r="F488" s="6">
        <f t="shared" si="44"/>
        <v>0.0006573243172659204</v>
      </c>
      <c r="G488" s="29"/>
      <c r="H488" s="83"/>
      <c r="I488" s="53">
        <f t="shared" si="45"/>
        <v>0</v>
      </c>
      <c r="J488" s="36"/>
      <c r="K488" s="91"/>
    </row>
    <row r="489" spans="1:11" ht="12.75">
      <c r="A489" s="169"/>
      <c r="B489" s="149"/>
      <c r="C489" s="35">
        <v>4240</v>
      </c>
      <c r="D489" s="4" t="s">
        <v>161</v>
      </c>
      <c r="E489" s="6">
        <v>2000</v>
      </c>
      <c r="F489" s="6">
        <f t="shared" si="44"/>
        <v>0.007786818897896349</v>
      </c>
      <c r="G489" s="29">
        <v>2000</v>
      </c>
      <c r="H489" s="83"/>
      <c r="I489" s="53">
        <f t="shared" si="45"/>
        <v>100</v>
      </c>
      <c r="J489" s="36">
        <f aca="true" t="shared" si="46" ref="J489:J499">(G489/$G$873)*100</f>
        <v>0.0075707602001131346</v>
      </c>
      <c r="K489" s="91"/>
    </row>
    <row r="490" spans="1:11" ht="12.75">
      <c r="A490" s="169"/>
      <c r="B490" s="149"/>
      <c r="C490" s="35">
        <v>4247</v>
      </c>
      <c r="D490" s="4" t="s">
        <v>161</v>
      </c>
      <c r="E490" s="6">
        <v>7842.47</v>
      </c>
      <c r="F490" s="6">
        <f t="shared" si="44"/>
        <v>0.03053394680109259</v>
      </c>
      <c r="G490" s="29"/>
      <c r="H490" s="83"/>
      <c r="I490" s="53">
        <f t="shared" si="45"/>
        <v>0</v>
      </c>
      <c r="J490" s="36">
        <f t="shared" si="46"/>
        <v>0</v>
      </c>
      <c r="K490" s="91"/>
    </row>
    <row r="491" spans="1:11" ht="12.75">
      <c r="A491" s="169"/>
      <c r="B491" s="149"/>
      <c r="C491" s="35">
        <v>4249</v>
      </c>
      <c r="D491" s="4" t="s">
        <v>161</v>
      </c>
      <c r="E491" s="6">
        <v>207.53</v>
      </c>
      <c r="F491" s="6">
        <f t="shared" si="44"/>
        <v>0.0008079992629402146</v>
      </c>
      <c r="G491" s="29"/>
      <c r="H491" s="83"/>
      <c r="I491" s="53">
        <f t="shared" si="45"/>
        <v>0</v>
      </c>
      <c r="J491" s="36">
        <f t="shared" si="46"/>
        <v>0</v>
      </c>
      <c r="K491" s="91"/>
    </row>
    <row r="492" spans="1:11" ht="12.75">
      <c r="A492" s="169"/>
      <c r="B492" s="149"/>
      <c r="C492" s="35">
        <v>4260</v>
      </c>
      <c r="D492" s="4" t="s">
        <v>77</v>
      </c>
      <c r="E492" s="6">
        <v>13500</v>
      </c>
      <c r="F492" s="6">
        <f t="shared" si="44"/>
        <v>0.05256102756080036</v>
      </c>
      <c r="G492" s="29">
        <v>14000</v>
      </c>
      <c r="H492" s="83"/>
      <c r="I492" s="53">
        <f t="shared" si="45"/>
        <v>103.7037037037037</v>
      </c>
      <c r="J492" s="36">
        <f t="shared" si="46"/>
        <v>0.052995321400791946</v>
      </c>
      <c r="K492" s="91"/>
    </row>
    <row r="493" spans="1:11" ht="12.75">
      <c r="A493" s="169"/>
      <c r="B493" s="149"/>
      <c r="C493" s="35">
        <v>4270</v>
      </c>
      <c r="D493" s="4" t="s">
        <v>79</v>
      </c>
      <c r="E493" s="6">
        <v>2900</v>
      </c>
      <c r="F493" s="6">
        <f t="shared" si="44"/>
        <v>0.011290887401949706</v>
      </c>
      <c r="G493" s="29">
        <v>2000</v>
      </c>
      <c r="H493" s="83"/>
      <c r="I493" s="53">
        <f t="shared" si="45"/>
        <v>68.96551724137932</v>
      </c>
      <c r="J493" s="36">
        <f t="shared" si="46"/>
        <v>0.0075707602001131346</v>
      </c>
      <c r="K493" s="91"/>
    </row>
    <row r="494" spans="1:11" ht="12.75">
      <c r="A494" s="169"/>
      <c r="B494" s="149"/>
      <c r="C494" s="35">
        <v>4280</v>
      </c>
      <c r="D494" s="4" t="s">
        <v>92</v>
      </c>
      <c r="E494" s="6">
        <v>750</v>
      </c>
      <c r="F494" s="6">
        <f t="shared" si="44"/>
        <v>0.0029200570867111307</v>
      </c>
      <c r="G494" s="29">
        <v>1000</v>
      </c>
      <c r="H494" s="83"/>
      <c r="I494" s="53">
        <f t="shared" si="45"/>
        <v>133.33333333333331</v>
      </c>
      <c r="J494" s="36">
        <f t="shared" si="46"/>
        <v>0.0037853801000565673</v>
      </c>
      <c r="K494" s="91"/>
    </row>
    <row r="495" spans="1:11" ht="12.75">
      <c r="A495" s="169"/>
      <c r="B495" s="149"/>
      <c r="C495" s="35">
        <v>4300</v>
      </c>
      <c r="D495" s="4" t="s">
        <v>89</v>
      </c>
      <c r="E495" s="6">
        <v>37680</v>
      </c>
      <c r="F495" s="6">
        <f t="shared" si="44"/>
        <v>0.14670366803636722</v>
      </c>
      <c r="G495" s="29">
        <v>38510</v>
      </c>
      <c r="H495" s="83"/>
      <c r="I495" s="53">
        <f t="shared" si="45"/>
        <v>102.20276008492569</v>
      </c>
      <c r="J495" s="36">
        <f t="shared" si="46"/>
        <v>0.1457749876531784</v>
      </c>
      <c r="K495" s="91"/>
    </row>
    <row r="496" spans="1:11" ht="12.75">
      <c r="A496" s="169"/>
      <c r="B496" s="149"/>
      <c r="C496" s="35">
        <v>4307</v>
      </c>
      <c r="D496" s="4" t="s">
        <v>89</v>
      </c>
      <c r="E496" s="6">
        <v>121980.11</v>
      </c>
      <c r="F496" s="6">
        <f t="shared" si="44"/>
        <v>0.47491851285773773</v>
      </c>
      <c r="G496" s="29"/>
      <c r="H496" s="83"/>
      <c r="I496" s="53">
        <f t="shared" si="45"/>
        <v>0</v>
      </c>
      <c r="J496" s="36">
        <f t="shared" si="46"/>
        <v>0</v>
      </c>
      <c r="K496" s="91"/>
    </row>
    <row r="497" spans="1:11" ht="12.75">
      <c r="A497" s="169"/>
      <c r="B497" s="149"/>
      <c r="C497" s="35">
        <v>4309</v>
      </c>
      <c r="D497" s="4" t="s">
        <v>89</v>
      </c>
      <c r="E497" s="6">
        <v>7535.15</v>
      </c>
      <c r="F497" s="6">
        <f t="shared" si="44"/>
        <v>0.029337424209241836</v>
      </c>
      <c r="G497" s="29"/>
      <c r="H497" s="83"/>
      <c r="I497" s="53">
        <f t="shared" si="45"/>
        <v>0</v>
      </c>
      <c r="J497" s="36">
        <f t="shared" si="46"/>
        <v>0</v>
      </c>
      <c r="K497" s="91"/>
    </row>
    <row r="498" spans="1:11" ht="12.75">
      <c r="A498" s="169"/>
      <c r="B498" s="149"/>
      <c r="C498" s="35">
        <v>4350</v>
      </c>
      <c r="D498" s="4" t="s">
        <v>133</v>
      </c>
      <c r="E498" s="6">
        <v>720</v>
      </c>
      <c r="F498" s="6">
        <f aca="true" t="shared" si="47" ref="F498:F561">(E498/$E$873)*100</f>
        <v>0.0028032548032426857</v>
      </c>
      <c r="G498" s="29">
        <v>720</v>
      </c>
      <c r="H498" s="83"/>
      <c r="I498" s="53">
        <f t="shared" si="45"/>
        <v>100</v>
      </c>
      <c r="J498" s="36">
        <f t="shared" si="46"/>
        <v>0.0027254736720407286</v>
      </c>
      <c r="K498" s="91"/>
    </row>
    <row r="499" spans="1:11" ht="25.5" customHeight="1">
      <c r="A499" s="169"/>
      <c r="B499" s="149"/>
      <c r="C499" s="35">
        <v>4370</v>
      </c>
      <c r="D499" s="4" t="s">
        <v>151</v>
      </c>
      <c r="E499" s="6">
        <v>1500</v>
      </c>
      <c r="F499" s="6">
        <f t="shared" si="47"/>
        <v>0.005840114173422261</v>
      </c>
      <c r="G499" s="29">
        <v>1600</v>
      </c>
      <c r="H499" s="83"/>
      <c r="I499" s="53">
        <f t="shared" si="45"/>
        <v>106.66666666666667</v>
      </c>
      <c r="J499" s="36">
        <f t="shared" si="46"/>
        <v>0.0060566081600905075</v>
      </c>
      <c r="K499" s="91"/>
    </row>
    <row r="500" spans="1:11" ht="25.5" customHeight="1" hidden="1">
      <c r="A500" s="169"/>
      <c r="B500" s="149"/>
      <c r="C500" s="35">
        <v>4400</v>
      </c>
      <c r="D500" s="4" t="s">
        <v>336</v>
      </c>
      <c r="E500" s="6"/>
      <c r="F500" s="6">
        <f t="shared" si="47"/>
        <v>0</v>
      </c>
      <c r="G500" s="29"/>
      <c r="H500" s="83"/>
      <c r="I500" s="53" t="e">
        <f t="shared" si="45"/>
        <v>#DIV/0!</v>
      </c>
      <c r="J500" s="36"/>
      <c r="K500" s="91"/>
    </row>
    <row r="501" spans="1:11" ht="12.75">
      <c r="A501" s="169"/>
      <c r="B501" s="149"/>
      <c r="C501" s="35">
        <v>4410</v>
      </c>
      <c r="D501" s="4" t="s">
        <v>164</v>
      </c>
      <c r="E501" s="6">
        <v>1200</v>
      </c>
      <c r="F501" s="6">
        <f t="shared" si="47"/>
        <v>0.004672091338737809</v>
      </c>
      <c r="G501" s="29">
        <v>1300</v>
      </c>
      <c r="H501" s="83"/>
      <c r="I501" s="53">
        <f t="shared" si="45"/>
        <v>108.33333333333333</v>
      </c>
      <c r="J501" s="36">
        <f>(G501/$G$873)*100</f>
        <v>0.004920994130073538</v>
      </c>
      <c r="K501" s="91"/>
    </row>
    <row r="502" spans="1:11" ht="12.75">
      <c r="A502" s="169"/>
      <c r="B502" s="149"/>
      <c r="C502" s="35">
        <v>4430</v>
      </c>
      <c r="D502" s="4" t="s">
        <v>90</v>
      </c>
      <c r="E502" s="6">
        <v>1670</v>
      </c>
      <c r="F502" s="6">
        <f t="shared" si="47"/>
        <v>0.006501993779743451</v>
      </c>
      <c r="G502" s="29">
        <v>2800</v>
      </c>
      <c r="H502" s="83"/>
      <c r="I502" s="53">
        <f t="shared" si="45"/>
        <v>167.6646706586826</v>
      </c>
      <c r="J502" s="36">
        <f>(G502/$G$873)*100</f>
        <v>0.010599064280158388</v>
      </c>
      <c r="K502" s="91"/>
    </row>
    <row r="503" spans="1:11" ht="12.75">
      <c r="A503" s="169"/>
      <c r="B503" s="149"/>
      <c r="C503" s="35">
        <v>4440</v>
      </c>
      <c r="D503" s="4" t="s">
        <v>162</v>
      </c>
      <c r="E503" s="6">
        <v>8711</v>
      </c>
      <c r="F503" s="6">
        <f t="shared" si="47"/>
        <v>0.03391548970978755</v>
      </c>
      <c r="G503" s="29">
        <v>8112</v>
      </c>
      <c r="H503" s="83"/>
      <c r="I503" s="53">
        <f t="shared" si="45"/>
        <v>93.12363678108139</v>
      </c>
      <c r="J503" s="36">
        <f>(G503/$G$873)*100</f>
        <v>0.03070700337165887</v>
      </c>
      <c r="K503" s="91"/>
    </row>
    <row r="504" spans="1:11" ht="22.5">
      <c r="A504" s="169"/>
      <c r="B504" s="149"/>
      <c r="C504" s="35">
        <v>4520</v>
      </c>
      <c r="D504" s="4" t="s">
        <v>104</v>
      </c>
      <c r="E504" s="6">
        <v>702</v>
      </c>
      <c r="F504" s="6">
        <f t="shared" si="47"/>
        <v>0.0027331734331616183</v>
      </c>
      <c r="G504" s="29">
        <v>2400</v>
      </c>
      <c r="H504" s="83"/>
      <c r="I504" s="53">
        <f t="shared" si="45"/>
        <v>341.88034188034186</v>
      </c>
      <c r="J504" s="36">
        <f>(G504/$G$873)*100</f>
        <v>0.00908491224013576</v>
      </c>
      <c r="K504" s="91"/>
    </row>
    <row r="505" spans="1:11" ht="12.75">
      <c r="A505" s="169"/>
      <c r="B505" s="149"/>
      <c r="C505" s="35">
        <v>4700</v>
      </c>
      <c r="D505" s="4" t="s">
        <v>230</v>
      </c>
      <c r="E505" s="6">
        <v>500</v>
      </c>
      <c r="F505" s="6">
        <f t="shared" si="47"/>
        <v>0.0019467047244740873</v>
      </c>
      <c r="G505" s="29">
        <v>500</v>
      </c>
      <c r="H505" s="83"/>
      <c r="I505" s="53">
        <f t="shared" si="45"/>
        <v>100</v>
      </c>
      <c r="J505" s="36">
        <f>(G505/$G$873)*100</f>
        <v>0.0018926900500282836</v>
      </c>
      <c r="K505" s="91"/>
    </row>
    <row r="506" spans="1:11" ht="12.75" hidden="1">
      <c r="A506" s="169"/>
      <c r="B506" s="149"/>
      <c r="C506" s="35">
        <v>6050</v>
      </c>
      <c r="D506" s="4" t="s">
        <v>39</v>
      </c>
      <c r="E506" s="6"/>
      <c r="F506" s="6">
        <f t="shared" si="47"/>
        <v>0</v>
      </c>
      <c r="G506" s="29"/>
      <c r="H506" s="83"/>
      <c r="I506" s="53"/>
      <c r="J506" s="36"/>
      <c r="K506" s="91"/>
    </row>
    <row r="507" spans="1:11" ht="19.5" customHeight="1" hidden="1">
      <c r="A507" s="169"/>
      <c r="B507" s="163"/>
      <c r="C507" s="58">
        <v>6057</v>
      </c>
      <c r="D507" s="4" t="s">
        <v>39</v>
      </c>
      <c r="E507" s="38"/>
      <c r="F507" s="6">
        <f t="shared" si="47"/>
        <v>0</v>
      </c>
      <c r="G507" s="38"/>
      <c r="H507" s="38"/>
      <c r="I507" s="53"/>
      <c r="J507" s="36">
        <f>(G507/$G$873)*100</f>
        <v>0</v>
      </c>
      <c r="K507" s="91"/>
    </row>
    <row r="508" spans="1:11" ht="12.75" hidden="1">
      <c r="A508" s="169"/>
      <c r="B508" s="163"/>
      <c r="C508" s="58">
        <v>6059</v>
      </c>
      <c r="D508" s="4" t="s">
        <v>39</v>
      </c>
      <c r="E508" s="25"/>
      <c r="F508" s="6">
        <f t="shared" si="47"/>
        <v>0</v>
      </c>
      <c r="G508" s="25"/>
      <c r="H508" s="25"/>
      <c r="I508" s="53"/>
      <c r="J508" s="36">
        <f>(G508/$G$873)*100</f>
        <v>0</v>
      </c>
      <c r="K508" s="91"/>
    </row>
    <row r="509" spans="1:11" s="110" customFormat="1" ht="11.25" customHeight="1">
      <c r="A509" s="169"/>
      <c r="B509" s="163"/>
      <c r="C509" s="60">
        <v>6060</v>
      </c>
      <c r="D509" s="4" t="s">
        <v>57</v>
      </c>
      <c r="E509" s="47">
        <v>5000</v>
      </c>
      <c r="F509" s="6">
        <f t="shared" si="47"/>
        <v>0.01946704724474087</v>
      </c>
      <c r="G509" s="47"/>
      <c r="H509" s="87"/>
      <c r="I509" s="53">
        <f>(G509/E509)*100</f>
        <v>0</v>
      </c>
      <c r="J509" s="36"/>
      <c r="K509" s="91"/>
    </row>
    <row r="510" spans="1:11" s="110" customFormat="1" ht="22.5">
      <c r="A510" s="169"/>
      <c r="B510" s="163"/>
      <c r="C510" s="60">
        <v>6067</v>
      </c>
      <c r="D510" s="4" t="s">
        <v>57</v>
      </c>
      <c r="E510" s="6">
        <v>39558.48</v>
      </c>
      <c r="F510" s="6">
        <f t="shared" si="47"/>
        <v>0.1540173598180274</v>
      </c>
      <c r="G510" s="29"/>
      <c r="H510" s="83"/>
      <c r="I510" s="53">
        <f>(G510/E510)*100</f>
        <v>0</v>
      </c>
      <c r="J510" s="36"/>
      <c r="K510" s="91"/>
    </row>
    <row r="511" spans="1:11" s="110" customFormat="1" ht="22.5">
      <c r="A511" s="169"/>
      <c r="B511" s="164"/>
      <c r="C511" s="60">
        <v>6069</v>
      </c>
      <c r="D511" s="4" t="s">
        <v>57</v>
      </c>
      <c r="E511" s="6">
        <v>12841.52</v>
      </c>
      <c r="F511" s="6">
        <f t="shared" si="47"/>
        <v>0.04999729530685696</v>
      </c>
      <c r="G511" s="29"/>
      <c r="H511" s="83"/>
      <c r="I511" s="53">
        <f>(G511/E511)*100</f>
        <v>0</v>
      </c>
      <c r="J511" s="36"/>
      <c r="K511" s="91"/>
    </row>
    <row r="512" spans="1:11" s="110" customFormat="1" ht="15" customHeight="1" hidden="1">
      <c r="A512" s="169"/>
      <c r="B512" s="114"/>
      <c r="C512" s="60"/>
      <c r="D512" s="24" t="s">
        <v>392</v>
      </c>
      <c r="E512" s="6"/>
      <c r="F512" s="6">
        <f t="shared" si="47"/>
        <v>0</v>
      </c>
      <c r="G512" s="29"/>
      <c r="H512" s="83"/>
      <c r="I512" s="53"/>
      <c r="J512" s="36"/>
      <c r="K512" s="91"/>
    </row>
    <row r="513" spans="1:11" s="110" customFormat="1" ht="13.5" customHeight="1" hidden="1">
      <c r="A513" s="169"/>
      <c r="B513" s="114"/>
      <c r="C513" s="60"/>
      <c r="D513" s="24" t="s">
        <v>393</v>
      </c>
      <c r="E513" s="6"/>
      <c r="F513" s="6">
        <f t="shared" si="47"/>
        <v>0</v>
      </c>
      <c r="G513" s="29"/>
      <c r="H513" s="83"/>
      <c r="I513" s="53"/>
      <c r="J513" s="36"/>
      <c r="K513" s="91"/>
    </row>
    <row r="514" spans="1:11" s="110" customFormat="1" ht="12.75" hidden="1">
      <c r="A514" s="169"/>
      <c r="B514" s="114"/>
      <c r="C514" s="60"/>
      <c r="D514" s="24" t="s">
        <v>391</v>
      </c>
      <c r="E514" s="6"/>
      <c r="F514" s="6">
        <f t="shared" si="47"/>
        <v>0</v>
      </c>
      <c r="G514" s="29"/>
      <c r="H514" s="83"/>
      <c r="I514" s="53"/>
      <c r="J514" s="36"/>
      <c r="K514" s="91"/>
    </row>
    <row r="515" spans="1:11" ht="12.75" hidden="1">
      <c r="A515" s="169"/>
      <c r="B515" s="166">
        <v>80145</v>
      </c>
      <c r="C515" s="49"/>
      <c r="D515" s="3" t="s">
        <v>169</v>
      </c>
      <c r="E515" s="5">
        <f>E516+E517+E518</f>
        <v>0</v>
      </c>
      <c r="F515" s="6">
        <f t="shared" si="47"/>
        <v>0</v>
      </c>
      <c r="G515" s="5">
        <f>G516+G517+G518</f>
        <v>0</v>
      </c>
      <c r="H515" s="5">
        <f>H516+H517+H518</f>
        <v>0</v>
      </c>
      <c r="I515" s="53"/>
      <c r="J515" s="36">
        <f aca="true" t="shared" si="48" ref="J515:J532">(G515/$G$873)*100</f>
        <v>0</v>
      </c>
      <c r="K515" s="91"/>
    </row>
    <row r="516" spans="1:11" ht="14.25" customHeight="1" hidden="1">
      <c r="A516" s="169"/>
      <c r="B516" s="168"/>
      <c r="C516" s="35">
        <v>4170</v>
      </c>
      <c r="D516" s="4" t="s">
        <v>88</v>
      </c>
      <c r="E516" s="6"/>
      <c r="F516" s="6">
        <f t="shared" si="47"/>
        <v>0</v>
      </c>
      <c r="G516" s="29"/>
      <c r="H516" s="83"/>
      <c r="I516" s="53"/>
      <c r="J516" s="36">
        <f t="shared" si="48"/>
        <v>0</v>
      </c>
      <c r="K516" s="91"/>
    </row>
    <row r="517" spans="1:11" ht="12.75" hidden="1">
      <c r="A517" s="169"/>
      <c r="B517" s="168"/>
      <c r="C517" s="35">
        <v>4300</v>
      </c>
      <c r="D517" s="4" t="s">
        <v>89</v>
      </c>
      <c r="E517" s="6"/>
      <c r="F517" s="6">
        <f t="shared" si="47"/>
        <v>0</v>
      </c>
      <c r="G517" s="29"/>
      <c r="H517" s="83"/>
      <c r="I517" s="53"/>
      <c r="J517" s="36">
        <f t="shared" si="48"/>
        <v>0</v>
      </c>
      <c r="K517" s="91"/>
    </row>
    <row r="518" spans="1:11" ht="12.75" hidden="1">
      <c r="A518" s="169"/>
      <c r="B518" s="168"/>
      <c r="C518" s="35">
        <v>4410</v>
      </c>
      <c r="D518" s="4" t="s">
        <v>164</v>
      </c>
      <c r="E518" s="6"/>
      <c r="F518" s="6">
        <f t="shared" si="47"/>
        <v>0</v>
      </c>
      <c r="G518" s="29"/>
      <c r="H518" s="83"/>
      <c r="I518" s="53"/>
      <c r="J518" s="36">
        <f t="shared" si="48"/>
        <v>0</v>
      </c>
      <c r="K518" s="91"/>
    </row>
    <row r="519" spans="1:11" ht="12.75" customHeight="1">
      <c r="A519" s="169"/>
      <c r="B519" s="159">
        <v>80146</v>
      </c>
      <c r="C519" s="49"/>
      <c r="D519" s="3" t="s">
        <v>170</v>
      </c>
      <c r="E519" s="5">
        <f>E520+E521+E522</f>
        <v>25367</v>
      </c>
      <c r="F519" s="6">
        <f t="shared" si="47"/>
        <v>0.09876411749146835</v>
      </c>
      <c r="G519" s="5">
        <f>G520+G521+G522</f>
        <v>22834</v>
      </c>
      <c r="H519" s="5">
        <f>H520+H521+H522</f>
        <v>0</v>
      </c>
      <c r="I519" s="53">
        <f aca="true" t="shared" si="49" ref="I519:I532">(G519/E519)*100</f>
        <v>90.014585879292</v>
      </c>
      <c r="J519" s="36">
        <f t="shared" si="48"/>
        <v>0.08643536920469165</v>
      </c>
      <c r="K519" s="91"/>
    </row>
    <row r="520" spans="1:11" ht="12.75">
      <c r="A520" s="169"/>
      <c r="B520" s="189"/>
      <c r="C520" s="35">
        <v>4210</v>
      </c>
      <c r="D520" s="4" t="s">
        <v>76</v>
      </c>
      <c r="E520" s="6">
        <v>3000</v>
      </c>
      <c r="F520" s="6">
        <f t="shared" si="47"/>
        <v>0.011680228346844523</v>
      </c>
      <c r="G520" s="29">
        <v>5000</v>
      </c>
      <c r="H520" s="83"/>
      <c r="I520" s="53">
        <f t="shared" si="49"/>
        <v>166.66666666666669</v>
      </c>
      <c r="J520" s="36">
        <f t="shared" si="48"/>
        <v>0.018926900500282836</v>
      </c>
      <c r="K520" s="91"/>
    </row>
    <row r="521" spans="1:11" ht="12.75">
      <c r="A521" s="169"/>
      <c r="B521" s="189"/>
      <c r="C521" s="35">
        <v>4300</v>
      </c>
      <c r="D521" s="4" t="s">
        <v>171</v>
      </c>
      <c r="E521" s="6">
        <v>19300</v>
      </c>
      <c r="F521" s="6">
        <f t="shared" si="47"/>
        <v>0.07514280236469978</v>
      </c>
      <c r="G521" s="29">
        <v>16000</v>
      </c>
      <c r="H521" s="83"/>
      <c r="I521" s="53">
        <f t="shared" si="49"/>
        <v>82.90155440414507</v>
      </c>
      <c r="J521" s="36">
        <f t="shared" si="48"/>
        <v>0.060566081600905076</v>
      </c>
      <c r="K521" s="91"/>
    </row>
    <row r="522" spans="1:11" ht="12.75">
      <c r="A522" s="169"/>
      <c r="B522" s="190"/>
      <c r="C522" s="35">
        <v>4410</v>
      </c>
      <c r="D522" s="4" t="s">
        <v>125</v>
      </c>
      <c r="E522" s="6">
        <v>3067</v>
      </c>
      <c r="F522" s="6">
        <f t="shared" si="47"/>
        <v>0.011941086779924052</v>
      </c>
      <c r="G522" s="29">
        <v>1834</v>
      </c>
      <c r="H522" s="83"/>
      <c r="I522" s="53">
        <f t="shared" si="49"/>
        <v>59.79784805999348</v>
      </c>
      <c r="J522" s="36">
        <f t="shared" si="48"/>
        <v>0.006942387103503745</v>
      </c>
      <c r="K522" s="91"/>
    </row>
    <row r="523" spans="1:11" s="15" customFormat="1" ht="12.75">
      <c r="A523" s="169"/>
      <c r="B523" s="159">
        <v>80148</v>
      </c>
      <c r="C523" s="49"/>
      <c r="D523" s="3" t="s">
        <v>251</v>
      </c>
      <c r="E523" s="5">
        <f>E524+E525+E526+E527+E528+E529+E532+E530+E531</f>
        <v>83941</v>
      </c>
      <c r="F523" s="6">
        <f t="shared" si="47"/>
        <v>0.32681668255415874</v>
      </c>
      <c r="G523" s="5">
        <f>G524+G525+G526+G527+G528+G529+G532+G530+G531</f>
        <v>75385</v>
      </c>
      <c r="H523" s="5">
        <f>H524+H525+H526+H527+H528+H529+H532</f>
        <v>0</v>
      </c>
      <c r="I523" s="53">
        <f t="shared" si="49"/>
        <v>89.80712643404296</v>
      </c>
      <c r="J523" s="36">
        <f t="shared" si="48"/>
        <v>0.2853608788427643</v>
      </c>
      <c r="K523" s="92"/>
    </row>
    <row r="524" spans="1:11" ht="12.75">
      <c r="A524" s="169"/>
      <c r="B524" s="149"/>
      <c r="C524" s="35">
        <v>3020</v>
      </c>
      <c r="D524" s="4" t="s">
        <v>176</v>
      </c>
      <c r="E524" s="6">
        <v>700</v>
      </c>
      <c r="F524" s="6">
        <f t="shared" si="47"/>
        <v>0.002725386614263722</v>
      </c>
      <c r="G524" s="29">
        <v>600</v>
      </c>
      <c r="H524" s="83"/>
      <c r="I524" s="53">
        <f t="shared" si="49"/>
        <v>85.71428571428571</v>
      </c>
      <c r="J524" s="36">
        <f t="shared" si="48"/>
        <v>0.00227122806003394</v>
      </c>
      <c r="K524" s="91"/>
    </row>
    <row r="525" spans="1:11" ht="12.75">
      <c r="A525" s="169"/>
      <c r="B525" s="149"/>
      <c r="C525" s="35">
        <v>4010</v>
      </c>
      <c r="D525" s="4" t="s">
        <v>96</v>
      </c>
      <c r="E525" s="6">
        <v>53000</v>
      </c>
      <c r="F525" s="6">
        <f t="shared" si="47"/>
        <v>0.20635070079425324</v>
      </c>
      <c r="G525" s="29">
        <v>50440</v>
      </c>
      <c r="H525" s="83"/>
      <c r="I525" s="53">
        <f t="shared" si="49"/>
        <v>95.16981132075472</v>
      </c>
      <c r="J525" s="36">
        <f t="shared" si="48"/>
        <v>0.19093457224685326</v>
      </c>
      <c r="K525" s="91"/>
    </row>
    <row r="526" spans="1:11" ht="12.75">
      <c r="A526" s="169"/>
      <c r="B526" s="149"/>
      <c r="C526" s="35">
        <v>4040</v>
      </c>
      <c r="D526" s="4" t="s">
        <v>98</v>
      </c>
      <c r="E526" s="6">
        <v>10274</v>
      </c>
      <c r="F526" s="6">
        <f t="shared" si="47"/>
        <v>0.040000888678493544</v>
      </c>
      <c r="G526" s="29">
        <v>4500</v>
      </c>
      <c r="H526" s="83"/>
      <c r="I526" s="53">
        <f t="shared" si="49"/>
        <v>43.79988320031147</v>
      </c>
      <c r="J526" s="36">
        <f t="shared" si="48"/>
        <v>0.017034210450254553</v>
      </c>
      <c r="K526" s="91"/>
    </row>
    <row r="527" spans="1:11" ht="12.75">
      <c r="A527" s="169"/>
      <c r="B527" s="149"/>
      <c r="C527" s="35">
        <v>4110</v>
      </c>
      <c r="D527" s="4" t="s">
        <v>117</v>
      </c>
      <c r="E527" s="6">
        <v>10519</v>
      </c>
      <c r="F527" s="6">
        <f t="shared" si="47"/>
        <v>0.04095477399348585</v>
      </c>
      <c r="G527" s="29">
        <v>9445</v>
      </c>
      <c r="H527" s="83"/>
      <c r="I527" s="53">
        <f t="shared" si="49"/>
        <v>89.78990398326837</v>
      </c>
      <c r="J527" s="36">
        <f t="shared" si="48"/>
        <v>0.03575291504503428</v>
      </c>
      <c r="K527" s="91"/>
    </row>
    <row r="528" spans="1:11" ht="12.75">
      <c r="A528" s="169"/>
      <c r="B528" s="149"/>
      <c r="C528" s="35">
        <v>4120</v>
      </c>
      <c r="D528" s="4" t="s">
        <v>107</v>
      </c>
      <c r="E528" s="6">
        <v>260</v>
      </c>
      <c r="F528" s="6">
        <f t="shared" si="47"/>
        <v>0.0010122864567265254</v>
      </c>
      <c r="G528" s="29">
        <v>100</v>
      </c>
      <c r="H528" s="83"/>
      <c r="I528" s="53">
        <f t="shared" si="49"/>
        <v>38.46153846153847</v>
      </c>
      <c r="J528" s="36">
        <f t="shared" si="48"/>
        <v>0.0003785380100056567</v>
      </c>
      <c r="K528" s="91"/>
    </row>
    <row r="529" spans="1:11" ht="12.75">
      <c r="A529" s="169"/>
      <c r="B529" s="149"/>
      <c r="C529" s="35">
        <v>4210</v>
      </c>
      <c r="D529" s="4" t="s">
        <v>76</v>
      </c>
      <c r="E529" s="6">
        <v>3000</v>
      </c>
      <c r="F529" s="6">
        <f t="shared" si="47"/>
        <v>0.011680228346844523</v>
      </c>
      <c r="G529" s="29">
        <v>3000</v>
      </c>
      <c r="H529" s="83"/>
      <c r="I529" s="53">
        <f t="shared" si="49"/>
        <v>100</v>
      </c>
      <c r="J529" s="36">
        <f t="shared" si="48"/>
        <v>0.011356140300169702</v>
      </c>
      <c r="K529" s="91"/>
    </row>
    <row r="530" spans="1:11" ht="12.75">
      <c r="A530" s="169"/>
      <c r="B530" s="149"/>
      <c r="C530" s="35">
        <v>4260</v>
      </c>
      <c r="D530" s="4" t="s">
        <v>77</v>
      </c>
      <c r="E530" s="6">
        <v>3500</v>
      </c>
      <c r="F530" s="6">
        <f t="shared" si="47"/>
        <v>0.013626933071318612</v>
      </c>
      <c r="G530" s="29">
        <v>4000</v>
      </c>
      <c r="H530" s="83"/>
      <c r="I530" s="53">
        <f t="shared" si="49"/>
        <v>114.28571428571428</v>
      </c>
      <c r="J530" s="36">
        <f t="shared" si="48"/>
        <v>0.015141520400226269</v>
      </c>
      <c r="K530" s="91"/>
    </row>
    <row r="531" spans="1:11" ht="12.75">
      <c r="A531" s="169"/>
      <c r="B531" s="149"/>
      <c r="C531" s="35">
        <v>4300</v>
      </c>
      <c r="D531" s="4" t="s">
        <v>89</v>
      </c>
      <c r="E531" s="6">
        <v>500</v>
      </c>
      <c r="F531" s="6">
        <f t="shared" si="47"/>
        <v>0.0019467047244740873</v>
      </c>
      <c r="G531" s="29">
        <v>1000</v>
      </c>
      <c r="H531" s="83"/>
      <c r="I531" s="53">
        <f t="shared" si="49"/>
        <v>200</v>
      </c>
      <c r="J531" s="36">
        <f t="shared" si="48"/>
        <v>0.0037853801000565673</v>
      </c>
      <c r="K531" s="91"/>
    </row>
    <row r="532" spans="1:11" ht="13.5" customHeight="1">
      <c r="A532" s="169"/>
      <c r="B532" s="167"/>
      <c r="C532" s="35">
        <v>4440</v>
      </c>
      <c r="D532" s="4" t="s">
        <v>119</v>
      </c>
      <c r="E532" s="6">
        <v>2188</v>
      </c>
      <c r="F532" s="6">
        <f t="shared" si="47"/>
        <v>0.008518779874298606</v>
      </c>
      <c r="G532" s="29">
        <v>2300</v>
      </c>
      <c r="H532" s="83"/>
      <c r="I532" s="53">
        <f t="shared" si="49"/>
        <v>105.11882998171846</v>
      </c>
      <c r="J532" s="36">
        <f t="shared" si="48"/>
        <v>0.008706374230130105</v>
      </c>
      <c r="K532" s="91"/>
    </row>
    <row r="533" spans="1:11" ht="13.5" customHeight="1" hidden="1">
      <c r="A533" s="169"/>
      <c r="B533" s="113"/>
      <c r="C533" s="35"/>
      <c r="D533" s="24" t="s">
        <v>396</v>
      </c>
      <c r="E533" s="6"/>
      <c r="F533" s="6">
        <f t="shared" si="47"/>
        <v>0</v>
      </c>
      <c r="G533" s="29"/>
      <c r="H533" s="83"/>
      <c r="I533" s="53"/>
      <c r="J533" s="36"/>
      <c r="K533" s="91"/>
    </row>
    <row r="534" spans="1:11" ht="13.5" customHeight="1" hidden="1">
      <c r="A534" s="169"/>
      <c r="B534" s="113"/>
      <c r="C534" s="35"/>
      <c r="D534" s="24" t="s">
        <v>394</v>
      </c>
      <c r="E534" s="6"/>
      <c r="F534" s="6">
        <f t="shared" si="47"/>
        <v>0</v>
      </c>
      <c r="G534" s="29"/>
      <c r="H534" s="83"/>
      <c r="I534" s="53"/>
      <c r="J534" s="36"/>
      <c r="K534" s="91"/>
    </row>
    <row r="535" spans="1:11" ht="13.5" customHeight="1" hidden="1">
      <c r="A535" s="169"/>
      <c r="B535" s="113"/>
      <c r="C535" s="35"/>
      <c r="D535" s="24" t="s">
        <v>395</v>
      </c>
      <c r="E535" s="6"/>
      <c r="F535" s="6">
        <f t="shared" si="47"/>
        <v>0</v>
      </c>
      <c r="G535" s="29"/>
      <c r="H535" s="83"/>
      <c r="I535" s="53"/>
      <c r="J535" s="36"/>
      <c r="K535" s="91"/>
    </row>
    <row r="536" spans="1:11" ht="12.75">
      <c r="A536" s="169"/>
      <c r="B536" s="166">
        <v>80195</v>
      </c>
      <c r="C536" s="49"/>
      <c r="D536" s="3" t="s">
        <v>9</v>
      </c>
      <c r="E536" s="5">
        <f>+E538+E539+E537</f>
        <v>65160</v>
      </c>
      <c r="F536" s="6">
        <f t="shared" si="47"/>
        <v>0.25369455969346305</v>
      </c>
      <c r="G536" s="5">
        <f>+G538+G539+G537</f>
        <v>68135.93</v>
      </c>
      <c r="H536" s="5">
        <f>+H538+H539+H537</f>
        <v>0</v>
      </c>
      <c r="I536" s="53">
        <f>(G536/E536)*100</f>
        <v>104.56711172498466</v>
      </c>
      <c r="J536" s="36">
        <f aca="true" t="shared" si="50" ref="J536:J560">(G536/$G$873)*100</f>
        <v>0.2579203935208472</v>
      </c>
      <c r="K536" s="91"/>
    </row>
    <row r="537" spans="1:11" s="110" customFormat="1" ht="12.75">
      <c r="A537" s="169"/>
      <c r="B537" s="166"/>
      <c r="C537" s="35">
        <v>4170</v>
      </c>
      <c r="D537" s="4" t="s">
        <v>88</v>
      </c>
      <c r="E537" s="6">
        <v>246</v>
      </c>
      <c r="F537" s="6">
        <f t="shared" si="47"/>
        <v>0.000957778724441251</v>
      </c>
      <c r="G537" s="29">
        <v>400</v>
      </c>
      <c r="H537" s="83"/>
      <c r="I537" s="53">
        <f>(G537/E537)*100</f>
        <v>162.60162601626016</v>
      </c>
      <c r="J537" s="36">
        <f t="shared" si="50"/>
        <v>0.0015141520400226269</v>
      </c>
      <c r="K537" s="91"/>
    </row>
    <row r="538" spans="1:11" ht="12.75">
      <c r="A538" s="169"/>
      <c r="B538" s="168"/>
      <c r="C538" s="35">
        <v>4300</v>
      </c>
      <c r="D538" s="4" t="s">
        <v>89</v>
      </c>
      <c r="E538" s="6"/>
      <c r="F538" s="6">
        <f t="shared" si="47"/>
        <v>0</v>
      </c>
      <c r="G538" s="29">
        <v>100</v>
      </c>
      <c r="H538" s="83"/>
      <c r="I538" s="53"/>
      <c r="J538" s="36">
        <f t="shared" si="50"/>
        <v>0.0003785380100056567</v>
      </c>
      <c r="K538" s="91"/>
    </row>
    <row r="539" spans="1:11" ht="12.75">
      <c r="A539" s="169"/>
      <c r="B539" s="168"/>
      <c r="C539" s="35">
        <v>4440</v>
      </c>
      <c r="D539" s="4" t="s">
        <v>162</v>
      </c>
      <c r="E539" s="6">
        <v>64914</v>
      </c>
      <c r="F539" s="6">
        <f t="shared" si="47"/>
        <v>0.2527367809690218</v>
      </c>
      <c r="G539" s="29">
        <v>67635.93</v>
      </c>
      <c r="H539" s="83"/>
      <c r="I539" s="53">
        <f>(G539/E539)*100</f>
        <v>104.19313245216748</v>
      </c>
      <c r="J539" s="36">
        <f t="shared" si="50"/>
        <v>0.25602770347081893</v>
      </c>
      <c r="K539" s="91"/>
    </row>
    <row r="540" spans="1:11" ht="12.75">
      <c r="A540" s="170" t="s">
        <v>219</v>
      </c>
      <c r="B540" s="35"/>
      <c r="C540" s="35"/>
      <c r="D540" s="3" t="s">
        <v>25</v>
      </c>
      <c r="E540" s="5">
        <f>E544+E547+E562</f>
        <v>104237</v>
      </c>
      <c r="F540" s="6">
        <f t="shared" si="47"/>
        <v>0.4058373207300109</v>
      </c>
      <c r="G540" s="5">
        <f>G544+G547+G562</f>
        <v>95235</v>
      </c>
      <c r="H540" s="5">
        <f>H544+H547+H562</f>
        <v>0</v>
      </c>
      <c r="I540" s="53">
        <f>(G540/E540)*100</f>
        <v>91.3639110872339</v>
      </c>
      <c r="J540" s="36">
        <f t="shared" si="50"/>
        <v>0.3605006738288872</v>
      </c>
      <c r="K540" s="91"/>
    </row>
    <row r="541" spans="1:11" ht="12.75">
      <c r="A541" s="171"/>
      <c r="B541" s="35"/>
      <c r="C541" s="35"/>
      <c r="D541" s="8" t="s">
        <v>232</v>
      </c>
      <c r="E541" s="6">
        <f>E540</f>
        <v>104237</v>
      </c>
      <c r="F541" s="6">
        <f t="shared" si="47"/>
        <v>0.4058373207300109</v>
      </c>
      <c r="G541" s="6">
        <f>G540</f>
        <v>95235</v>
      </c>
      <c r="H541" s="6">
        <f>H540</f>
        <v>0</v>
      </c>
      <c r="I541" s="53">
        <f>(G541/E541)*100</f>
        <v>91.3639110872339</v>
      </c>
      <c r="J541" s="36">
        <f t="shared" si="50"/>
        <v>0.3605006738288872</v>
      </c>
      <c r="K541" s="91"/>
    </row>
    <row r="542" spans="1:11" ht="12.75">
      <c r="A542" s="171"/>
      <c r="B542" s="35"/>
      <c r="C542" s="35"/>
      <c r="D542" s="8" t="s">
        <v>233</v>
      </c>
      <c r="E542" s="6">
        <v>0</v>
      </c>
      <c r="F542" s="6">
        <f t="shared" si="47"/>
        <v>0</v>
      </c>
      <c r="G542" s="6">
        <v>0</v>
      </c>
      <c r="H542" s="62">
        <v>0</v>
      </c>
      <c r="I542" s="53"/>
      <c r="J542" s="36">
        <f t="shared" si="50"/>
        <v>0</v>
      </c>
      <c r="K542" s="91"/>
    </row>
    <row r="543" spans="1:11" ht="12.75">
      <c r="A543" s="171"/>
      <c r="B543" s="35"/>
      <c r="C543" s="35"/>
      <c r="D543" s="8" t="s">
        <v>255</v>
      </c>
      <c r="E543" s="6"/>
      <c r="F543" s="6">
        <f t="shared" si="47"/>
        <v>0</v>
      </c>
      <c r="G543" s="6"/>
      <c r="H543" s="6">
        <f>H548</f>
        <v>0</v>
      </c>
      <c r="I543" s="53"/>
      <c r="J543" s="36">
        <f t="shared" si="50"/>
        <v>0</v>
      </c>
      <c r="K543" s="91"/>
    </row>
    <row r="544" spans="1:11" ht="12.75">
      <c r="A544" s="160"/>
      <c r="B544" s="145">
        <v>85153</v>
      </c>
      <c r="C544" s="4"/>
      <c r="D544" s="3" t="s">
        <v>172</v>
      </c>
      <c r="E544" s="5">
        <f>E545+E546</f>
        <v>5000</v>
      </c>
      <c r="F544" s="6">
        <f t="shared" si="47"/>
        <v>0.01946704724474087</v>
      </c>
      <c r="G544" s="5">
        <f>G545+G546</f>
        <v>5000</v>
      </c>
      <c r="H544" s="5">
        <f>H545+H546</f>
        <v>0</v>
      </c>
      <c r="I544" s="53">
        <f aca="true" t="shared" si="51" ref="I544:I556">(G544/E544)*100</f>
        <v>100</v>
      </c>
      <c r="J544" s="36">
        <f t="shared" si="50"/>
        <v>0.018926900500282836</v>
      </c>
      <c r="K544" s="91"/>
    </row>
    <row r="545" spans="1:11" ht="12.75">
      <c r="A545" s="160"/>
      <c r="B545" s="146"/>
      <c r="C545" s="4">
        <v>4210</v>
      </c>
      <c r="D545" s="4" t="str">
        <f>D555</f>
        <v>Zakup materiałów</v>
      </c>
      <c r="E545" s="6">
        <v>500</v>
      </c>
      <c r="F545" s="6">
        <f t="shared" si="47"/>
        <v>0.0019467047244740873</v>
      </c>
      <c r="G545" s="29">
        <v>500</v>
      </c>
      <c r="H545" s="83"/>
      <c r="I545" s="53">
        <f t="shared" si="51"/>
        <v>100</v>
      </c>
      <c r="J545" s="36">
        <f t="shared" si="50"/>
        <v>0.0018926900500282836</v>
      </c>
      <c r="K545" s="91"/>
    </row>
    <row r="546" spans="1:11" ht="12.75">
      <c r="A546" s="160"/>
      <c r="B546" s="146"/>
      <c r="C546" s="4">
        <v>4300</v>
      </c>
      <c r="D546" s="4" t="str">
        <f>D558</f>
        <v>Usługi pozostałe</v>
      </c>
      <c r="E546" s="6">
        <v>4500</v>
      </c>
      <c r="F546" s="6">
        <f t="shared" si="47"/>
        <v>0.017520342520266786</v>
      </c>
      <c r="G546" s="29">
        <v>4500</v>
      </c>
      <c r="H546" s="83"/>
      <c r="I546" s="53">
        <f t="shared" si="51"/>
        <v>100</v>
      </c>
      <c r="J546" s="36">
        <f t="shared" si="50"/>
        <v>0.017034210450254553</v>
      </c>
      <c r="K546" s="91"/>
    </row>
    <row r="547" spans="1:11" ht="12.75" customHeight="1">
      <c r="A547" s="160"/>
      <c r="B547" s="147" t="s">
        <v>173</v>
      </c>
      <c r="C547" s="3"/>
      <c r="D547" s="3" t="s">
        <v>26</v>
      </c>
      <c r="E547" s="5">
        <f>E548+E550+E552+E553+E554+E555+E556+E557+E558+E559+E560+E551+E549+E561</f>
        <v>99000</v>
      </c>
      <c r="F547" s="6">
        <f t="shared" si="47"/>
        <v>0.3854475354458693</v>
      </c>
      <c r="G547" s="5">
        <f>G548+G550+G552+G553+G554+G555+G556+G557+G558+G559+G560+G551+G549+G561</f>
        <v>90000</v>
      </c>
      <c r="H547" s="5">
        <f>H548+H550+H552+H553+H554+H555+H556+H557+H558+H559+H560+H551+H549+H561</f>
        <v>0</v>
      </c>
      <c r="I547" s="53">
        <f t="shared" si="51"/>
        <v>90.9090909090909</v>
      </c>
      <c r="J547" s="36">
        <f t="shared" si="50"/>
        <v>0.34068420900509105</v>
      </c>
      <c r="K547" s="91"/>
    </row>
    <row r="548" spans="1:11" ht="24" customHeight="1">
      <c r="A548" s="160"/>
      <c r="B548" s="152"/>
      <c r="C548" s="4" t="s">
        <v>174</v>
      </c>
      <c r="D548" s="4" t="s">
        <v>175</v>
      </c>
      <c r="E548" s="6">
        <v>20000</v>
      </c>
      <c r="F548" s="6">
        <f t="shared" si="47"/>
        <v>0.07786818897896348</v>
      </c>
      <c r="G548" s="29">
        <v>20000</v>
      </c>
      <c r="H548" s="83"/>
      <c r="I548" s="53">
        <f t="shared" si="51"/>
        <v>100</v>
      </c>
      <c r="J548" s="36">
        <f t="shared" si="50"/>
        <v>0.07570760200113134</v>
      </c>
      <c r="K548" s="91"/>
    </row>
    <row r="549" spans="1:11" ht="12.75">
      <c r="A549" s="160"/>
      <c r="B549" s="152"/>
      <c r="C549" s="4">
        <v>3030</v>
      </c>
      <c r="D549" s="4" t="s">
        <v>123</v>
      </c>
      <c r="E549" s="6">
        <v>1000</v>
      </c>
      <c r="F549" s="6">
        <f t="shared" si="47"/>
        <v>0.0038934094489481747</v>
      </c>
      <c r="G549" s="29">
        <v>500</v>
      </c>
      <c r="H549" s="83"/>
      <c r="I549" s="53">
        <f t="shared" si="51"/>
        <v>50</v>
      </c>
      <c r="J549" s="36">
        <f t="shared" si="50"/>
        <v>0.0018926900500282836</v>
      </c>
      <c r="K549" s="91"/>
    </row>
    <row r="550" spans="1:11" ht="12.75">
      <c r="A550" s="160"/>
      <c r="B550" s="152"/>
      <c r="C550" s="4" t="s">
        <v>95</v>
      </c>
      <c r="D550" s="4" t="s">
        <v>96</v>
      </c>
      <c r="E550" s="6">
        <v>10933</v>
      </c>
      <c r="F550" s="6">
        <f t="shared" si="47"/>
        <v>0.042566645505350394</v>
      </c>
      <c r="G550" s="29">
        <v>12507</v>
      </c>
      <c r="H550" s="83"/>
      <c r="I550" s="53">
        <f t="shared" si="51"/>
        <v>114.39678038964603</v>
      </c>
      <c r="J550" s="36">
        <f t="shared" si="50"/>
        <v>0.04734374891140749</v>
      </c>
      <c r="K550" s="91"/>
    </row>
    <row r="551" spans="1:11" ht="12.75">
      <c r="A551" s="160"/>
      <c r="B551" s="152"/>
      <c r="C551" s="4">
        <v>4040</v>
      </c>
      <c r="D551" s="4" t="s">
        <v>98</v>
      </c>
      <c r="E551" s="6">
        <v>846</v>
      </c>
      <c r="F551" s="6">
        <f t="shared" si="47"/>
        <v>0.003293824393810156</v>
      </c>
      <c r="G551" s="29">
        <v>923</v>
      </c>
      <c r="H551" s="83"/>
      <c r="I551" s="53">
        <f t="shared" si="51"/>
        <v>109.10165484633569</v>
      </c>
      <c r="J551" s="36">
        <f t="shared" si="50"/>
        <v>0.0034939058323522117</v>
      </c>
      <c r="K551" s="91"/>
    </row>
    <row r="552" spans="1:11" ht="12.75">
      <c r="A552" s="160"/>
      <c r="B552" s="152"/>
      <c r="C552" s="4" t="s">
        <v>99</v>
      </c>
      <c r="D552" s="4" t="s">
        <v>86</v>
      </c>
      <c r="E552" s="6">
        <v>2128</v>
      </c>
      <c r="F552" s="6">
        <f t="shared" si="47"/>
        <v>0.008285175307361716</v>
      </c>
      <c r="G552" s="29">
        <v>2313</v>
      </c>
      <c r="H552" s="83"/>
      <c r="I552" s="53">
        <f t="shared" si="51"/>
        <v>108.69360902255639</v>
      </c>
      <c r="J552" s="36">
        <f t="shared" si="50"/>
        <v>0.00875558417143084</v>
      </c>
      <c r="K552" s="91"/>
    </row>
    <row r="553" spans="1:11" ht="12.75">
      <c r="A553" s="160"/>
      <c r="B553" s="152"/>
      <c r="C553" s="4" t="s">
        <v>100</v>
      </c>
      <c r="D553" s="4" t="s">
        <v>107</v>
      </c>
      <c r="E553" s="6">
        <v>290</v>
      </c>
      <c r="F553" s="6">
        <f t="shared" si="47"/>
        <v>0.0011290887401949707</v>
      </c>
      <c r="G553" s="29">
        <v>329</v>
      </c>
      <c r="H553" s="83"/>
      <c r="I553" s="53">
        <f t="shared" si="51"/>
        <v>113.44827586206895</v>
      </c>
      <c r="J553" s="36">
        <f t="shared" si="50"/>
        <v>0.0012453900529186108</v>
      </c>
      <c r="K553" s="91"/>
    </row>
    <row r="554" spans="1:11" ht="12.75">
      <c r="A554" s="160"/>
      <c r="B554" s="152"/>
      <c r="C554" s="4" t="s">
        <v>101</v>
      </c>
      <c r="D554" s="4" t="s">
        <v>88</v>
      </c>
      <c r="E554" s="6">
        <v>26756</v>
      </c>
      <c r="F554" s="6">
        <f t="shared" si="47"/>
        <v>0.10417206321605736</v>
      </c>
      <c r="G554" s="29">
        <v>26765</v>
      </c>
      <c r="H554" s="83"/>
      <c r="I554" s="53">
        <f t="shared" si="51"/>
        <v>100.03363731499478</v>
      </c>
      <c r="J554" s="36">
        <f t="shared" si="50"/>
        <v>0.10131569837801402</v>
      </c>
      <c r="K554" s="91"/>
    </row>
    <row r="555" spans="1:11" ht="12.75">
      <c r="A555" s="160"/>
      <c r="B555" s="152"/>
      <c r="C555" s="4" t="s">
        <v>102</v>
      </c>
      <c r="D555" s="4" t="s">
        <v>177</v>
      </c>
      <c r="E555" s="6">
        <v>2500</v>
      </c>
      <c r="F555" s="6">
        <f t="shared" si="47"/>
        <v>0.009733523622370436</v>
      </c>
      <c r="G555" s="29">
        <v>2550</v>
      </c>
      <c r="H555" s="83"/>
      <c r="I555" s="53">
        <f t="shared" si="51"/>
        <v>102</v>
      </c>
      <c r="J555" s="36">
        <f t="shared" si="50"/>
        <v>0.009652719255144247</v>
      </c>
      <c r="K555" s="91"/>
    </row>
    <row r="556" spans="1:11" ht="12.75">
      <c r="A556" s="160"/>
      <c r="B556" s="152"/>
      <c r="C556" s="4" t="s">
        <v>178</v>
      </c>
      <c r="D556" s="4" t="s">
        <v>179</v>
      </c>
      <c r="E556" s="6">
        <v>3022</v>
      </c>
      <c r="F556" s="6">
        <f t="shared" si="47"/>
        <v>0.011765883354721384</v>
      </c>
      <c r="G556" s="29">
        <v>3000</v>
      </c>
      <c r="H556" s="83"/>
      <c r="I556" s="53">
        <f t="shared" si="51"/>
        <v>99.27200529450695</v>
      </c>
      <c r="J556" s="36">
        <f t="shared" si="50"/>
        <v>0.011356140300169702</v>
      </c>
      <c r="K556" s="91"/>
    </row>
    <row r="557" spans="1:11" ht="12.75">
      <c r="A557" s="160"/>
      <c r="B557" s="152"/>
      <c r="C557" s="4" t="s">
        <v>110</v>
      </c>
      <c r="D557" s="4" t="s">
        <v>77</v>
      </c>
      <c r="E557" s="6"/>
      <c r="F557" s="6">
        <f t="shared" si="47"/>
        <v>0</v>
      </c>
      <c r="G557" s="29"/>
      <c r="H557" s="83"/>
      <c r="I557" s="53"/>
      <c r="J557" s="36">
        <f t="shared" si="50"/>
        <v>0</v>
      </c>
      <c r="K557" s="91"/>
    </row>
    <row r="558" spans="1:11" ht="12.75">
      <c r="A558" s="160"/>
      <c r="B558" s="152"/>
      <c r="C558" s="4" t="s">
        <v>80</v>
      </c>
      <c r="D558" s="4" t="s">
        <v>180</v>
      </c>
      <c r="E558" s="6">
        <v>31000</v>
      </c>
      <c r="F558" s="6">
        <f t="shared" si="47"/>
        <v>0.1206956929173934</v>
      </c>
      <c r="G558" s="29">
        <v>20083</v>
      </c>
      <c r="H558" s="83"/>
      <c r="I558" s="53">
        <f>(G558/E558)*100</f>
        <v>64.78387096774193</v>
      </c>
      <c r="J558" s="36">
        <f t="shared" si="50"/>
        <v>0.07602178854943603</v>
      </c>
      <c r="K558" s="91"/>
    </row>
    <row r="559" spans="1:11" ht="23.25" customHeight="1">
      <c r="A559" s="160"/>
      <c r="B559" s="152"/>
      <c r="C559" s="4">
        <v>4370</v>
      </c>
      <c r="D559" s="4" t="s">
        <v>151</v>
      </c>
      <c r="E559" s="6">
        <v>525</v>
      </c>
      <c r="F559" s="6">
        <f t="shared" si="47"/>
        <v>0.002044039960697792</v>
      </c>
      <c r="G559" s="29">
        <v>530</v>
      </c>
      <c r="H559" s="83"/>
      <c r="I559" s="53">
        <f>(G559/E559)*100</f>
        <v>100.95238095238095</v>
      </c>
      <c r="J559" s="36">
        <f t="shared" si="50"/>
        <v>0.0020062514530299804</v>
      </c>
      <c r="K559" s="91"/>
    </row>
    <row r="560" spans="1:11" ht="13.5" customHeight="1" hidden="1">
      <c r="A560" s="160"/>
      <c r="B560" s="152"/>
      <c r="C560" s="4">
        <v>4400</v>
      </c>
      <c r="D560" s="4" t="s">
        <v>181</v>
      </c>
      <c r="E560" s="6"/>
      <c r="F560" s="6">
        <f t="shared" si="47"/>
        <v>0</v>
      </c>
      <c r="G560" s="29"/>
      <c r="H560" s="83"/>
      <c r="I560" s="53"/>
      <c r="J560" s="36">
        <f t="shared" si="50"/>
        <v>0</v>
      </c>
      <c r="K560" s="91"/>
    </row>
    <row r="561" spans="1:11" ht="13.5" customHeight="1">
      <c r="A561" s="160"/>
      <c r="B561" s="158"/>
      <c r="C561" s="4">
        <v>4700</v>
      </c>
      <c r="D561" s="4" t="s">
        <v>361</v>
      </c>
      <c r="E561" s="6"/>
      <c r="F561" s="6">
        <f t="shared" si="47"/>
        <v>0</v>
      </c>
      <c r="G561" s="29">
        <v>500</v>
      </c>
      <c r="H561" s="83"/>
      <c r="I561" s="53"/>
      <c r="J561" s="36"/>
      <c r="K561" s="91"/>
    </row>
    <row r="562" spans="1:11" ht="12.75">
      <c r="A562" s="160"/>
      <c r="B562" s="147">
        <v>85195</v>
      </c>
      <c r="C562" s="3"/>
      <c r="D562" s="3" t="s">
        <v>9</v>
      </c>
      <c r="E562" s="5">
        <f>E563+E564+E565+E566+E567</f>
        <v>237</v>
      </c>
      <c r="F562" s="6">
        <f aca="true" t="shared" si="52" ref="F562:F625">(E562/$E$873)*100</f>
        <v>0.0009227380394007174</v>
      </c>
      <c r="G562" s="5">
        <f>G563+G564+G565+G566+G567</f>
        <v>235</v>
      </c>
      <c r="H562" s="5">
        <f>H563+H564+H565+H566+H567</f>
        <v>0</v>
      </c>
      <c r="I562" s="53">
        <f>(G562/E562)*100</f>
        <v>99.15611814345992</v>
      </c>
      <c r="J562" s="36">
        <f aca="true" t="shared" si="53" ref="J562:J573">(G562/$G$873)*100</f>
        <v>0.0008895643235132933</v>
      </c>
      <c r="K562" s="91"/>
    </row>
    <row r="563" spans="1:11" ht="12.75" hidden="1">
      <c r="A563" s="160"/>
      <c r="B563" s="148"/>
      <c r="C563" s="4">
        <v>4010</v>
      </c>
      <c r="D563" s="4" t="s">
        <v>96</v>
      </c>
      <c r="E563" s="6"/>
      <c r="F563" s="6">
        <f t="shared" si="52"/>
        <v>0</v>
      </c>
      <c r="G563" s="29"/>
      <c r="H563" s="83"/>
      <c r="I563" s="53"/>
      <c r="J563" s="36">
        <f t="shared" si="53"/>
        <v>0</v>
      </c>
      <c r="K563" s="91"/>
    </row>
    <row r="564" spans="1:11" ht="12.75" hidden="1">
      <c r="A564" s="160"/>
      <c r="B564" s="148"/>
      <c r="C564" s="4">
        <v>4110</v>
      </c>
      <c r="D564" s="4" t="s">
        <v>86</v>
      </c>
      <c r="E564" s="6"/>
      <c r="F564" s="6">
        <f t="shared" si="52"/>
        <v>0</v>
      </c>
      <c r="G564" s="29"/>
      <c r="H564" s="83"/>
      <c r="I564" s="53"/>
      <c r="J564" s="36">
        <f t="shared" si="53"/>
        <v>0</v>
      </c>
      <c r="K564" s="91"/>
    </row>
    <row r="565" spans="1:11" ht="12.75" hidden="1">
      <c r="A565" s="160"/>
      <c r="B565" s="148"/>
      <c r="C565" s="4">
        <v>4120</v>
      </c>
      <c r="D565" s="4" t="s">
        <v>107</v>
      </c>
      <c r="E565" s="6"/>
      <c r="F565" s="6">
        <f t="shared" si="52"/>
        <v>0</v>
      </c>
      <c r="G565" s="29"/>
      <c r="H565" s="83"/>
      <c r="I565" s="53"/>
      <c r="J565" s="36">
        <f t="shared" si="53"/>
        <v>0</v>
      </c>
      <c r="K565" s="91"/>
    </row>
    <row r="566" spans="1:11" ht="12.75" hidden="1">
      <c r="A566" s="149"/>
      <c r="B566" s="152"/>
      <c r="C566" s="4">
        <v>4210</v>
      </c>
      <c r="D566" s="4" t="s">
        <v>177</v>
      </c>
      <c r="E566" s="6"/>
      <c r="F566" s="6">
        <f t="shared" si="52"/>
        <v>0</v>
      </c>
      <c r="G566" s="29"/>
      <c r="H566" s="83"/>
      <c r="I566" s="53"/>
      <c r="J566" s="36">
        <f t="shared" si="53"/>
        <v>0</v>
      </c>
      <c r="K566" s="91"/>
    </row>
    <row r="567" spans="1:11" ht="12.75">
      <c r="A567" s="164"/>
      <c r="B567" s="158"/>
      <c r="C567" s="4">
        <v>4300</v>
      </c>
      <c r="D567" s="4" t="s">
        <v>89</v>
      </c>
      <c r="E567" s="6">
        <v>237</v>
      </c>
      <c r="F567" s="6">
        <f t="shared" si="52"/>
        <v>0.0009227380394007174</v>
      </c>
      <c r="G567" s="29">
        <v>235</v>
      </c>
      <c r="H567" s="83"/>
      <c r="I567" s="53">
        <f>(G567/E567)*100</f>
        <v>99.15611814345992</v>
      </c>
      <c r="J567" s="36">
        <f t="shared" si="53"/>
        <v>0.0008895643235132933</v>
      </c>
      <c r="K567" s="91"/>
    </row>
    <row r="568" spans="1:11" ht="12.75">
      <c r="A568" s="159">
        <v>852</v>
      </c>
      <c r="B568" s="3"/>
      <c r="C568" s="4"/>
      <c r="D568" s="3" t="s">
        <v>27</v>
      </c>
      <c r="E568" s="5">
        <f>E576+E578+E603+E623+E627+E630+E634+E658+E672+E687+E632+E595+E598+E574</f>
        <v>4946340</v>
      </c>
      <c r="F568" s="6">
        <f t="shared" si="52"/>
        <v>19.258126893710315</v>
      </c>
      <c r="G568" s="5">
        <f>G576+G578+G603+G623+G627+G630+G634+G658+G672+G687+G632+G595+G598+G574</f>
        <v>4888631</v>
      </c>
      <c r="H568" s="5">
        <f>H576+H578+H603+H623+H627+H630+H634+H658+H672+H687+H632+H595+H598+H574</f>
        <v>0</v>
      </c>
      <c r="I568" s="53">
        <f>(G568/E568)*100</f>
        <v>98.83329896448687</v>
      </c>
      <c r="J568" s="36">
        <f t="shared" si="53"/>
        <v>18.505326503919637</v>
      </c>
      <c r="K568" s="91"/>
    </row>
    <row r="569" spans="1:11" ht="12.75">
      <c r="A569" s="160"/>
      <c r="B569" s="3"/>
      <c r="C569" s="4"/>
      <c r="D569" s="8" t="s">
        <v>232</v>
      </c>
      <c r="E569" s="6">
        <f>E568-E570</f>
        <v>4946340</v>
      </c>
      <c r="F569" s="6">
        <f t="shared" si="52"/>
        <v>19.258126893710315</v>
      </c>
      <c r="G569" s="6">
        <f>G568-G570</f>
        <v>4888631</v>
      </c>
      <c r="H569" s="6">
        <f>H568-H570</f>
        <v>0</v>
      </c>
      <c r="I569" s="53">
        <f>(G569/E569)*100</f>
        <v>98.83329896448687</v>
      </c>
      <c r="J569" s="36">
        <f t="shared" si="53"/>
        <v>18.505326503919637</v>
      </c>
      <c r="K569" s="91"/>
    </row>
    <row r="570" spans="1:11" ht="12.75">
      <c r="A570" s="160"/>
      <c r="B570" s="3"/>
      <c r="C570" s="4"/>
      <c r="D570" s="45" t="s">
        <v>233</v>
      </c>
      <c r="E570" s="25"/>
      <c r="F570" s="6">
        <f t="shared" si="52"/>
        <v>0</v>
      </c>
      <c r="G570" s="25"/>
      <c r="H570" s="25"/>
      <c r="I570" s="53"/>
      <c r="J570" s="36">
        <f t="shared" si="53"/>
        <v>0</v>
      </c>
      <c r="K570" s="91"/>
    </row>
    <row r="571" spans="1:11" ht="12.75">
      <c r="A571" s="160"/>
      <c r="B571" s="3"/>
      <c r="C571" s="4"/>
      <c r="D571" s="45" t="s">
        <v>294</v>
      </c>
      <c r="E571" s="26">
        <f>SUM(E569:E570)</f>
        <v>4946340</v>
      </c>
      <c r="F571" s="6">
        <f t="shared" si="52"/>
        <v>19.258126893710315</v>
      </c>
      <c r="G571" s="26">
        <f>SUM(G569:G570)</f>
        <v>4888631</v>
      </c>
      <c r="H571" s="26">
        <f>SUM(H569:H570)</f>
        <v>0</v>
      </c>
      <c r="I571" s="53">
        <f>(G571/E571)*100</f>
        <v>98.83329896448687</v>
      </c>
      <c r="J571" s="36">
        <f t="shared" si="53"/>
        <v>18.505326503919637</v>
      </c>
      <c r="K571" s="91"/>
    </row>
    <row r="572" spans="1:11" ht="12.75">
      <c r="A572" s="160"/>
      <c r="B572" s="3"/>
      <c r="C572" s="4"/>
      <c r="D572" s="8" t="s">
        <v>256</v>
      </c>
      <c r="E572" s="6">
        <f>E628+E689</f>
        <v>83000</v>
      </c>
      <c r="F572" s="6">
        <f t="shared" si="52"/>
        <v>0.3231529842626985</v>
      </c>
      <c r="G572" s="6">
        <f>G628+G689</f>
        <v>102800</v>
      </c>
      <c r="H572" s="6">
        <f>H628+H689</f>
        <v>0</v>
      </c>
      <c r="I572" s="53">
        <f>(G572/E572)*100</f>
        <v>123.855421686747</v>
      </c>
      <c r="J572" s="36">
        <f t="shared" si="53"/>
        <v>0.3891370742858151</v>
      </c>
      <c r="K572" s="91"/>
    </row>
    <row r="573" spans="1:11" ht="11.25" customHeight="1">
      <c r="A573" s="160"/>
      <c r="B573" s="3"/>
      <c r="C573" s="4"/>
      <c r="D573" s="8"/>
      <c r="E573" s="6"/>
      <c r="F573" s="6">
        <f t="shared" si="52"/>
        <v>0</v>
      </c>
      <c r="G573" s="6"/>
      <c r="H573" s="62"/>
      <c r="I573" s="53"/>
      <c r="J573" s="36">
        <f t="shared" si="53"/>
        <v>0</v>
      </c>
      <c r="K573" s="91"/>
    </row>
    <row r="574" spans="1:11" ht="17.25" customHeight="1">
      <c r="A574" s="160"/>
      <c r="B574" s="3">
        <v>85201</v>
      </c>
      <c r="C574" s="4"/>
      <c r="D574" s="3" t="s">
        <v>329</v>
      </c>
      <c r="E574" s="5">
        <f>E575</f>
        <v>29048</v>
      </c>
      <c r="F574" s="6">
        <f t="shared" si="52"/>
        <v>0.11309575767304658</v>
      </c>
      <c r="G574" s="5">
        <f>G575</f>
        <v>58162</v>
      </c>
      <c r="H574" s="5">
        <f>H575</f>
        <v>0</v>
      </c>
      <c r="I574" s="53">
        <f aca="true" t="shared" si="54" ref="I574:I593">(G574/E574)*100</f>
        <v>200.22721013494908</v>
      </c>
      <c r="J574" s="71"/>
      <c r="K574" s="91"/>
    </row>
    <row r="575" spans="1:11" ht="14.25" customHeight="1">
      <c r="A575" s="160"/>
      <c r="B575" s="3"/>
      <c r="C575" s="4">
        <v>2900</v>
      </c>
      <c r="D575" s="4" t="s">
        <v>425</v>
      </c>
      <c r="E575" s="6">
        <v>29048</v>
      </c>
      <c r="F575" s="6">
        <f t="shared" si="52"/>
        <v>0.11309575767304658</v>
      </c>
      <c r="G575" s="6">
        <v>58162</v>
      </c>
      <c r="H575" s="62"/>
      <c r="I575" s="53">
        <f t="shared" si="54"/>
        <v>200.22721013494908</v>
      </c>
      <c r="J575" s="36"/>
      <c r="K575" s="91"/>
    </row>
    <row r="576" spans="1:11" ht="12.75">
      <c r="A576" s="160"/>
      <c r="B576" s="145">
        <v>85202</v>
      </c>
      <c r="C576" s="4"/>
      <c r="D576" s="3" t="s">
        <v>184</v>
      </c>
      <c r="E576" s="5">
        <f>E577</f>
        <v>437384</v>
      </c>
      <c r="F576" s="6">
        <f t="shared" si="52"/>
        <v>1.7029149984187486</v>
      </c>
      <c r="G576" s="5">
        <f>G577</f>
        <v>437856</v>
      </c>
      <c r="H576" s="5">
        <f>H577</f>
        <v>0</v>
      </c>
      <c r="I576" s="53">
        <f t="shared" si="54"/>
        <v>100.10791432699871</v>
      </c>
      <c r="J576" s="36">
        <f aca="true" t="shared" si="55" ref="J576:J594">(G576/$G$873)*100</f>
        <v>1.6574513890903684</v>
      </c>
      <c r="K576" s="91"/>
    </row>
    <row r="577" spans="1:11" ht="12.75">
      <c r="A577" s="160"/>
      <c r="B577" s="145"/>
      <c r="C577" s="4">
        <v>4330</v>
      </c>
      <c r="D577" s="4" t="s">
        <v>301</v>
      </c>
      <c r="E577" s="6">
        <v>437384</v>
      </c>
      <c r="F577" s="6">
        <f t="shared" si="52"/>
        <v>1.7029149984187486</v>
      </c>
      <c r="G577" s="29">
        <v>437856</v>
      </c>
      <c r="H577" s="83"/>
      <c r="I577" s="53">
        <f t="shared" si="54"/>
        <v>100.10791432699871</v>
      </c>
      <c r="J577" s="36">
        <f t="shared" si="55"/>
        <v>1.6574513890903684</v>
      </c>
      <c r="K577" s="91"/>
    </row>
    <row r="578" spans="1:11" ht="12.75">
      <c r="A578" s="160"/>
      <c r="B578" s="145">
        <v>85203</v>
      </c>
      <c r="C578" s="4"/>
      <c r="D578" s="3" t="s">
        <v>185</v>
      </c>
      <c r="E578" s="5">
        <f>E579+E580+E581+E582+E583+E584+E585+E586+E588+E589+E591+E592+E594+E590+E587+E593</f>
        <v>39609</v>
      </c>
      <c r="F578" s="6">
        <f t="shared" si="52"/>
        <v>0.15421405486338824</v>
      </c>
      <c r="G578" s="5">
        <f>G579+G580+G581+G582+G583+G584+G585+G586+G588+G589+G591+G592+G594+G590+G587+G593</f>
        <v>45491</v>
      </c>
      <c r="H578" s="5">
        <f>H579+H580+H581+H582+H583+H584+H585+H586+H588+H589+H591+H592+H594+H590+H587+H593</f>
        <v>0</v>
      </c>
      <c r="I578" s="53">
        <f t="shared" si="54"/>
        <v>114.85016031709965</v>
      </c>
      <c r="J578" s="36">
        <f t="shared" si="55"/>
        <v>0.1722007261316733</v>
      </c>
      <c r="K578" s="91"/>
    </row>
    <row r="579" spans="1:11" ht="12.75">
      <c r="A579" s="160"/>
      <c r="B579" s="146"/>
      <c r="C579" s="4">
        <v>3020</v>
      </c>
      <c r="D579" s="4" t="s">
        <v>186</v>
      </c>
      <c r="E579" s="6">
        <v>81</v>
      </c>
      <c r="F579" s="6">
        <f t="shared" si="52"/>
        <v>0.0003153661653648021</v>
      </c>
      <c r="G579" s="29">
        <v>83</v>
      </c>
      <c r="H579" s="83"/>
      <c r="I579" s="53">
        <f t="shared" si="54"/>
        <v>102.46913580246914</v>
      </c>
      <c r="J579" s="36">
        <f t="shared" si="55"/>
        <v>0.0003141865483046951</v>
      </c>
      <c r="K579" s="91"/>
    </row>
    <row r="580" spans="1:11" ht="12.75">
      <c r="A580" s="160"/>
      <c r="B580" s="146"/>
      <c r="C580" s="4">
        <v>4010</v>
      </c>
      <c r="D580" s="4" t="s">
        <v>96</v>
      </c>
      <c r="E580" s="6">
        <v>21056</v>
      </c>
      <c r="F580" s="6">
        <f t="shared" si="52"/>
        <v>0.08197962935705276</v>
      </c>
      <c r="G580" s="29">
        <v>25235</v>
      </c>
      <c r="H580" s="83"/>
      <c r="I580" s="53">
        <f t="shared" si="54"/>
        <v>119.84707446808511</v>
      </c>
      <c r="J580" s="36">
        <f t="shared" si="55"/>
        <v>0.09552406682492746</v>
      </c>
      <c r="K580" s="91"/>
    </row>
    <row r="581" spans="1:11" ht="12.75">
      <c r="A581" s="160"/>
      <c r="B581" s="146"/>
      <c r="C581" s="4">
        <v>4040</v>
      </c>
      <c r="D581" s="4" t="s">
        <v>98</v>
      </c>
      <c r="E581" s="6">
        <v>1544</v>
      </c>
      <c r="F581" s="6">
        <f t="shared" si="52"/>
        <v>0.006011424189175982</v>
      </c>
      <c r="G581" s="29">
        <v>1414</v>
      </c>
      <c r="H581" s="83"/>
      <c r="I581" s="53">
        <f t="shared" si="54"/>
        <v>91.58031088082902</v>
      </c>
      <c r="J581" s="36">
        <f t="shared" si="55"/>
        <v>0.005352527461479986</v>
      </c>
      <c r="K581" s="91"/>
    </row>
    <row r="582" spans="1:11" ht="12.75">
      <c r="A582" s="160"/>
      <c r="B582" s="146"/>
      <c r="C582" s="4">
        <v>4110</v>
      </c>
      <c r="D582" s="4" t="s">
        <v>86</v>
      </c>
      <c r="E582" s="6">
        <v>4064</v>
      </c>
      <c r="F582" s="6">
        <f t="shared" si="52"/>
        <v>0.015822816000525382</v>
      </c>
      <c r="G582" s="29">
        <v>4606</v>
      </c>
      <c r="H582" s="83"/>
      <c r="I582" s="53">
        <f t="shared" si="54"/>
        <v>113.33661417322836</v>
      </c>
      <c r="J582" s="36">
        <f t="shared" si="55"/>
        <v>0.017435460740860546</v>
      </c>
      <c r="K582" s="91"/>
    </row>
    <row r="583" spans="1:11" ht="12.75">
      <c r="A583" s="160"/>
      <c r="B583" s="146"/>
      <c r="C583" s="4">
        <v>4120</v>
      </c>
      <c r="D583" s="4" t="s">
        <v>107</v>
      </c>
      <c r="E583" s="6">
        <v>578</v>
      </c>
      <c r="F583" s="6">
        <f t="shared" si="52"/>
        <v>0.002250390661492045</v>
      </c>
      <c r="G583" s="29">
        <v>655</v>
      </c>
      <c r="H583" s="83"/>
      <c r="I583" s="53">
        <f t="shared" si="54"/>
        <v>113.32179930795847</v>
      </c>
      <c r="J583" s="36">
        <f t="shared" si="55"/>
        <v>0.0024794239655370515</v>
      </c>
      <c r="K583" s="91"/>
    </row>
    <row r="584" spans="1:11" ht="12.75">
      <c r="A584" s="160"/>
      <c r="B584" s="146"/>
      <c r="C584" s="4">
        <v>4170</v>
      </c>
      <c r="D584" s="4" t="s">
        <v>88</v>
      </c>
      <c r="E584" s="6">
        <v>140</v>
      </c>
      <c r="F584" s="6">
        <f t="shared" si="52"/>
        <v>0.0005450773228527445</v>
      </c>
      <c r="G584" s="29">
        <v>140</v>
      </c>
      <c r="H584" s="83"/>
      <c r="I584" s="53">
        <f t="shared" si="54"/>
        <v>100</v>
      </c>
      <c r="J584" s="36">
        <f t="shared" si="55"/>
        <v>0.0005299532140079195</v>
      </c>
      <c r="K584" s="91"/>
    </row>
    <row r="585" spans="1:11" ht="12.75">
      <c r="A585" s="160"/>
      <c r="B585" s="146"/>
      <c r="C585" s="4">
        <v>4210</v>
      </c>
      <c r="D585" s="4" t="s">
        <v>177</v>
      </c>
      <c r="E585" s="6">
        <v>843</v>
      </c>
      <c r="F585" s="6">
        <f t="shared" si="52"/>
        <v>0.003282144165463311</v>
      </c>
      <c r="G585" s="29">
        <v>1343</v>
      </c>
      <c r="H585" s="83"/>
      <c r="I585" s="53">
        <f t="shared" si="54"/>
        <v>159.3119810201661</v>
      </c>
      <c r="J585" s="36">
        <f t="shared" si="55"/>
        <v>0.00508376547437597</v>
      </c>
      <c r="K585" s="91"/>
    </row>
    <row r="586" spans="1:11" ht="12.75">
      <c r="A586" s="160"/>
      <c r="B586" s="146"/>
      <c r="C586" s="4">
        <v>4260</v>
      </c>
      <c r="D586" s="4" t="s">
        <v>187</v>
      </c>
      <c r="E586" s="6">
        <v>6088</v>
      </c>
      <c r="F586" s="6">
        <f t="shared" si="52"/>
        <v>0.023703076725196486</v>
      </c>
      <c r="G586" s="29">
        <v>6234</v>
      </c>
      <c r="H586" s="83"/>
      <c r="I586" s="53">
        <f t="shared" si="54"/>
        <v>102.3981603153745</v>
      </c>
      <c r="J586" s="36">
        <f t="shared" si="55"/>
        <v>0.02359805954375264</v>
      </c>
      <c r="K586" s="91"/>
    </row>
    <row r="587" spans="1:11" ht="12.75">
      <c r="A587" s="160"/>
      <c r="B587" s="146"/>
      <c r="C587" s="4">
        <v>4280</v>
      </c>
      <c r="D587" s="4" t="s">
        <v>225</v>
      </c>
      <c r="E587" s="6">
        <v>30</v>
      </c>
      <c r="F587" s="6">
        <f t="shared" si="52"/>
        <v>0.00011680228346844523</v>
      </c>
      <c r="G587" s="29">
        <v>40</v>
      </c>
      <c r="H587" s="83"/>
      <c r="I587" s="53">
        <f t="shared" si="54"/>
        <v>133.33333333333331</v>
      </c>
      <c r="J587" s="36">
        <f t="shared" si="55"/>
        <v>0.0001514152040022627</v>
      </c>
      <c r="K587" s="91"/>
    </row>
    <row r="588" spans="1:11" ht="12.75">
      <c r="A588" s="160"/>
      <c r="B588" s="146"/>
      <c r="C588" s="4">
        <v>4300</v>
      </c>
      <c r="D588" s="4" t="s">
        <v>180</v>
      </c>
      <c r="E588" s="6">
        <v>1000</v>
      </c>
      <c r="F588" s="6">
        <f t="shared" si="52"/>
        <v>0.0038934094489481747</v>
      </c>
      <c r="G588" s="29">
        <v>1350</v>
      </c>
      <c r="H588" s="83"/>
      <c r="I588" s="53">
        <f t="shared" si="54"/>
        <v>135</v>
      </c>
      <c r="J588" s="36">
        <f t="shared" si="55"/>
        <v>0.005110263135076365</v>
      </c>
      <c r="K588" s="91"/>
    </row>
    <row r="589" spans="1:11" ht="22.5">
      <c r="A589" s="160"/>
      <c r="B589" s="146"/>
      <c r="C589" s="4">
        <v>4370</v>
      </c>
      <c r="D589" s="4" t="s">
        <v>135</v>
      </c>
      <c r="E589" s="6">
        <v>563</v>
      </c>
      <c r="F589" s="6">
        <f t="shared" si="52"/>
        <v>0.0021919895197578224</v>
      </c>
      <c r="G589" s="29">
        <v>563</v>
      </c>
      <c r="H589" s="83"/>
      <c r="I589" s="53">
        <f t="shared" si="54"/>
        <v>100</v>
      </c>
      <c r="J589" s="36">
        <f t="shared" si="55"/>
        <v>0.0021311689963318474</v>
      </c>
      <c r="K589" s="91"/>
    </row>
    <row r="590" spans="1:11" ht="12.75">
      <c r="A590" s="160"/>
      <c r="B590" s="146"/>
      <c r="C590" s="4">
        <v>4400</v>
      </c>
      <c r="D590" s="4" t="s">
        <v>181</v>
      </c>
      <c r="E590" s="6">
        <v>2433</v>
      </c>
      <c r="F590" s="6">
        <f t="shared" si="52"/>
        <v>0.00947266518929091</v>
      </c>
      <c r="G590" s="29">
        <v>2491</v>
      </c>
      <c r="H590" s="83"/>
      <c r="I590" s="53">
        <f t="shared" si="54"/>
        <v>102.38388820386355</v>
      </c>
      <c r="J590" s="36">
        <f t="shared" si="55"/>
        <v>0.00942938182924091</v>
      </c>
      <c r="K590" s="91"/>
    </row>
    <row r="591" spans="1:11" ht="12.75">
      <c r="A591" s="160"/>
      <c r="B591" s="146"/>
      <c r="C591" s="4">
        <v>4410</v>
      </c>
      <c r="D591" s="4" t="s">
        <v>125</v>
      </c>
      <c r="E591" s="6">
        <v>17</v>
      </c>
      <c r="F591" s="6">
        <f t="shared" si="52"/>
        <v>6.618796063211897E-05</v>
      </c>
      <c r="G591" s="29">
        <v>17</v>
      </c>
      <c r="H591" s="83"/>
      <c r="I591" s="53">
        <f t="shared" si="54"/>
        <v>100</v>
      </c>
      <c r="J591" s="36">
        <f t="shared" si="55"/>
        <v>6.435146170096164E-05</v>
      </c>
      <c r="K591" s="91"/>
    </row>
    <row r="592" spans="1:11" ht="12.75">
      <c r="A592" s="160"/>
      <c r="B592" s="146"/>
      <c r="C592" s="4">
        <v>4440</v>
      </c>
      <c r="D592" s="4" t="s">
        <v>182</v>
      </c>
      <c r="E592" s="6">
        <v>1094</v>
      </c>
      <c r="F592" s="6">
        <f t="shared" si="52"/>
        <v>0.004259389937149303</v>
      </c>
      <c r="G592" s="29">
        <v>1120</v>
      </c>
      <c r="H592" s="83"/>
      <c r="I592" s="53">
        <f t="shared" si="54"/>
        <v>102.37659963436928</v>
      </c>
      <c r="J592" s="36">
        <f t="shared" si="55"/>
        <v>0.004239625712063356</v>
      </c>
      <c r="K592" s="91"/>
    </row>
    <row r="593" spans="1:11" ht="12.75">
      <c r="A593" s="160"/>
      <c r="B593" s="146"/>
      <c r="C593" s="4">
        <v>4520</v>
      </c>
      <c r="D593" s="4" t="s">
        <v>306</v>
      </c>
      <c r="E593" s="6">
        <v>78</v>
      </c>
      <c r="F593" s="6">
        <f t="shared" si="52"/>
        <v>0.00030368593701795763</v>
      </c>
      <c r="G593" s="29">
        <v>80</v>
      </c>
      <c r="H593" s="83"/>
      <c r="I593" s="53">
        <f t="shared" si="54"/>
        <v>102.56410256410255</v>
      </c>
      <c r="J593" s="36">
        <f t="shared" si="55"/>
        <v>0.0003028304080045254</v>
      </c>
      <c r="K593" s="91"/>
    </row>
    <row r="594" spans="1:11" ht="24" customHeight="1">
      <c r="A594" s="160"/>
      <c r="B594" s="146"/>
      <c r="C594" s="4">
        <v>4700</v>
      </c>
      <c r="D594" s="4" t="s">
        <v>140</v>
      </c>
      <c r="E594" s="6"/>
      <c r="F594" s="6">
        <f t="shared" si="52"/>
        <v>0</v>
      </c>
      <c r="G594" s="29">
        <v>120</v>
      </c>
      <c r="H594" s="83"/>
      <c r="I594" s="53"/>
      <c r="J594" s="36">
        <f t="shared" si="55"/>
        <v>0.00045424561200678806</v>
      </c>
      <c r="K594" s="91"/>
    </row>
    <row r="595" spans="1:11" s="13" customFormat="1" ht="12.75">
      <c r="A595" s="160"/>
      <c r="B595" s="147">
        <v>85204</v>
      </c>
      <c r="C595" s="3"/>
      <c r="D595" s="3" t="s">
        <v>321</v>
      </c>
      <c r="E595" s="5">
        <f>E597+E596</f>
        <v>5600</v>
      </c>
      <c r="F595" s="6">
        <f t="shared" si="52"/>
        <v>0.021803092914109777</v>
      </c>
      <c r="G595" s="5">
        <f>G597+G596</f>
        <v>18746</v>
      </c>
      <c r="H595" s="5">
        <f>H597+H596</f>
        <v>0</v>
      </c>
      <c r="I595" s="53">
        <f>(G595/E595)*100</f>
        <v>334.75</v>
      </c>
      <c r="J595" s="71"/>
      <c r="K595" s="91"/>
    </row>
    <row r="596" spans="1:11" s="13" customFormat="1" ht="12.75">
      <c r="A596" s="160"/>
      <c r="B596" s="148"/>
      <c r="C596" s="4">
        <v>2900</v>
      </c>
      <c r="D596" s="4" t="s">
        <v>330</v>
      </c>
      <c r="E596" s="6">
        <v>5600</v>
      </c>
      <c r="F596" s="6">
        <f t="shared" si="52"/>
        <v>0.021803092914109777</v>
      </c>
      <c r="G596" s="6">
        <v>18746</v>
      </c>
      <c r="H596" s="62"/>
      <c r="I596" s="53">
        <f>(G596/E596)*100</f>
        <v>334.75</v>
      </c>
      <c r="J596" s="36"/>
      <c r="K596" s="91"/>
    </row>
    <row r="597" spans="1:11" ht="17.25" customHeight="1" hidden="1">
      <c r="A597" s="160"/>
      <c r="B597" s="158"/>
      <c r="C597" s="4">
        <v>3110</v>
      </c>
      <c r="D597" s="4" t="s">
        <v>190</v>
      </c>
      <c r="E597" s="6"/>
      <c r="F597" s="6">
        <f t="shared" si="52"/>
        <v>0</v>
      </c>
      <c r="G597" s="29"/>
      <c r="H597" s="83"/>
      <c r="I597" s="53"/>
      <c r="J597" s="36"/>
      <c r="K597" s="91"/>
    </row>
    <row r="598" spans="1:11" ht="17.25" customHeight="1">
      <c r="A598" s="160"/>
      <c r="B598" s="177">
        <v>85206</v>
      </c>
      <c r="C598" s="3"/>
      <c r="D598" s="3" t="s">
        <v>337</v>
      </c>
      <c r="E598" s="5">
        <f>E599+E600+E601+E602</f>
        <v>9121</v>
      </c>
      <c r="F598" s="6">
        <f t="shared" si="52"/>
        <v>0.0355117875838563</v>
      </c>
      <c r="G598" s="5">
        <f>G599+G600+G601+G602</f>
        <v>0</v>
      </c>
      <c r="H598" s="5">
        <f>H599+H600+H601+H602</f>
        <v>0</v>
      </c>
      <c r="I598" s="53"/>
      <c r="J598" s="71"/>
      <c r="K598" s="91"/>
    </row>
    <row r="599" spans="1:11" ht="11.25" customHeight="1">
      <c r="A599" s="160"/>
      <c r="B599" s="156"/>
      <c r="C599" s="4">
        <v>4110</v>
      </c>
      <c r="D599" s="4" t="s">
        <v>86</v>
      </c>
      <c r="E599" s="6">
        <v>1340</v>
      </c>
      <c r="F599" s="6">
        <f t="shared" si="52"/>
        <v>0.0052171686615905535</v>
      </c>
      <c r="G599" s="29"/>
      <c r="H599" s="83"/>
      <c r="I599" s="53"/>
      <c r="J599" s="36"/>
      <c r="K599" s="91"/>
    </row>
    <row r="600" spans="1:11" ht="15" customHeight="1" hidden="1">
      <c r="A600" s="160"/>
      <c r="B600" s="156"/>
      <c r="C600" s="4">
        <v>4120</v>
      </c>
      <c r="D600" s="4" t="s">
        <v>107</v>
      </c>
      <c r="E600" s="6"/>
      <c r="F600" s="6">
        <f t="shared" si="52"/>
        <v>0</v>
      </c>
      <c r="G600" s="29"/>
      <c r="H600" s="83"/>
      <c r="I600" s="53"/>
      <c r="J600" s="36"/>
      <c r="K600" s="91"/>
    </row>
    <row r="601" spans="1:11" ht="11.25" customHeight="1">
      <c r="A601" s="160"/>
      <c r="B601" s="156"/>
      <c r="C601" s="4">
        <v>4170</v>
      </c>
      <c r="D601" s="4" t="s">
        <v>88</v>
      </c>
      <c r="E601" s="6">
        <v>7781</v>
      </c>
      <c r="F601" s="6">
        <f t="shared" si="52"/>
        <v>0.030294618922265745</v>
      </c>
      <c r="G601" s="29"/>
      <c r="H601" s="83"/>
      <c r="I601" s="53"/>
      <c r="J601" s="36"/>
      <c r="K601" s="91"/>
    </row>
    <row r="602" spans="1:11" ht="17.25" customHeight="1" hidden="1">
      <c r="A602" s="160"/>
      <c r="B602" s="158"/>
      <c r="C602" s="4">
        <v>4300</v>
      </c>
      <c r="D602" s="4" t="s">
        <v>89</v>
      </c>
      <c r="E602" s="6"/>
      <c r="F602" s="6">
        <f t="shared" si="52"/>
        <v>0</v>
      </c>
      <c r="G602" s="29"/>
      <c r="H602" s="83"/>
      <c r="I602" s="53"/>
      <c r="J602" s="36"/>
      <c r="K602" s="91"/>
    </row>
    <row r="603" spans="1:11" ht="32.25" customHeight="1">
      <c r="A603" s="160"/>
      <c r="B603" s="145">
        <v>85212</v>
      </c>
      <c r="C603" s="4"/>
      <c r="D603" s="3" t="s">
        <v>188</v>
      </c>
      <c r="E603" s="5">
        <f>E606+E607+E608+E609+E610+E611+E612+E613+E614+E616+E617+E618+E619+E620+E621+E622+E615</f>
        <v>2930386</v>
      </c>
      <c r="F603" s="6">
        <f t="shared" si="52"/>
        <v>11.409192541465446</v>
      </c>
      <c r="G603" s="5">
        <f>G606+G607+G608+G609+G610+G611+G612+G613+G614+G616+G617+G618+G619+G620+G621+G622+G615</f>
        <v>2825093</v>
      </c>
      <c r="H603" s="5">
        <f>H606+H607+H608+H609+H610+H611+H612+H613+H614+H616+H617+H618+H619+H620+H621+H622+H615</f>
        <v>0</v>
      </c>
      <c r="I603" s="53">
        <f aca="true" t="shared" si="56" ref="I603:I628">(G603/E603)*100</f>
        <v>96.40685561560832</v>
      </c>
      <c r="J603" s="36">
        <f aca="true" t="shared" si="57" ref="J603:J623">(G603/$G$873)*100</f>
        <v>10.694050823009107</v>
      </c>
      <c r="K603" s="91"/>
    </row>
    <row r="604" spans="1:11" ht="16.5" customHeight="1">
      <c r="A604" s="160"/>
      <c r="B604" s="145"/>
      <c r="C604" s="4"/>
      <c r="D604" s="3" t="s">
        <v>280</v>
      </c>
      <c r="E604" s="5">
        <v>2919312</v>
      </c>
      <c r="F604" s="6">
        <f t="shared" si="52"/>
        <v>11.366076925227793</v>
      </c>
      <c r="G604" s="5">
        <v>2777963</v>
      </c>
      <c r="H604" s="5"/>
      <c r="I604" s="53">
        <f t="shared" si="56"/>
        <v>95.15814000010961</v>
      </c>
      <c r="J604" s="36">
        <f t="shared" si="57"/>
        <v>10.515645858893441</v>
      </c>
      <c r="K604" s="91"/>
    </row>
    <row r="605" spans="1:11" ht="16.5" customHeight="1">
      <c r="A605" s="160"/>
      <c r="B605" s="145"/>
      <c r="C605" s="4"/>
      <c r="D605" s="3" t="s">
        <v>281</v>
      </c>
      <c r="E605" s="5">
        <v>38670</v>
      </c>
      <c r="F605" s="6">
        <f t="shared" si="52"/>
        <v>0.1505581433908259</v>
      </c>
      <c r="G605" s="5">
        <v>52130</v>
      </c>
      <c r="H605" s="84"/>
      <c r="I605" s="53">
        <f t="shared" si="56"/>
        <v>134.807344194466</v>
      </c>
      <c r="J605" s="36">
        <f t="shared" si="57"/>
        <v>0.19733186461594882</v>
      </c>
      <c r="K605" s="91"/>
    </row>
    <row r="606" spans="1:11" ht="12.75">
      <c r="A606" s="160"/>
      <c r="B606" s="145"/>
      <c r="C606" s="4">
        <v>3020</v>
      </c>
      <c r="D606" s="4" t="s">
        <v>189</v>
      </c>
      <c r="E606" s="6">
        <v>953</v>
      </c>
      <c r="F606" s="6">
        <f t="shared" si="52"/>
        <v>0.00371041920484761</v>
      </c>
      <c r="G606" s="29">
        <v>976</v>
      </c>
      <c r="H606" s="83"/>
      <c r="I606" s="53">
        <f t="shared" si="56"/>
        <v>102.4134312696747</v>
      </c>
      <c r="J606" s="36">
        <f t="shared" si="57"/>
        <v>0.003694530977655209</v>
      </c>
      <c r="K606" s="91"/>
    </row>
    <row r="607" spans="1:11" ht="12.75">
      <c r="A607" s="160"/>
      <c r="B607" s="145"/>
      <c r="C607" s="4">
        <v>3110</v>
      </c>
      <c r="D607" s="4" t="s">
        <v>190</v>
      </c>
      <c r="E607" s="6">
        <v>2807874</v>
      </c>
      <c r="F607" s="6">
        <f t="shared" si="52"/>
        <v>10.932203163055906</v>
      </c>
      <c r="G607" s="29">
        <v>2694624</v>
      </c>
      <c r="H607" s="83"/>
      <c r="I607" s="53">
        <f t="shared" si="56"/>
        <v>95.96669936044138</v>
      </c>
      <c r="J607" s="36">
        <f t="shared" si="57"/>
        <v>10.200176066734826</v>
      </c>
      <c r="K607" s="91"/>
    </row>
    <row r="608" spans="1:11" ht="12.75">
      <c r="A608" s="160"/>
      <c r="B608" s="145"/>
      <c r="C608" s="4">
        <v>4010</v>
      </c>
      <c r="D608" s="4" t="s">
        <v>191</v>
      </c>
      <c r="E608" s="6">
        <v>64390</v>
      </c>
      <c r="F608" s="6">
        <f t="shared" si="52"/>
        <v>0.25069663441777296</v>
      </c>
      <c r="G608" s="29">
        <v>70540</v>
      </c>
      <c r="H608" s="83"/>
      <c r="I608" s="53">
        <f t="shared" si="56"/>
        <v>109.55117254232023</v>
      </c>
      <c r="J608" s="36">
        <f t="shared" si="57"/>
        <v>0.26702071225799023</v>
      </c>
      <c r="K608" s="91"/>
    </row>
    <row r="609" spans="1:11" ht="12.75">
      <c r="A609" s="160"/>
      <c r="B609" s="145"/>
      <c r="C609" s="4">
        <v>4040</v>
      </c>
      <c r="D609" s="4" t="s">
        <v>98</v>
      </c>
      <c r="E609" s="6">
        <v>5094</v>
      </c>
      <c r="F609" s="6">
        <f t="shared" si="52"/>
        <v>0.019833027732942002</v>
      </c>
      <c r="G609" s="29">
        <v>5312</v>
      </c>
      <c r="H609" s="83"/>
      <c r="I609" s="53">
        <f t="shared" si="56"/>
        <v>104.27954456223007</v>
      </c>
      <c r="J609" s="36">
        <f t="shared" si="57"/>
        <v>0.020107939091500486</v>
      </c>
      <c r="K609" s="91"/>
    </row>
    <row r="610" spans="1:11" ht="12.75">
      <c r="A610" s="160"/>
      <c r="B610" s="145"/>
      <c r="C610" s="4">
        <v>4110</v>
      </c>
      <c r="D610" s="4" t="s">
        <v>192</v>
      </c>
      <c r="E610" s="6">
        <v>12467</v>
      </c>
      <c r="F610" s="6">
        <f t="shared" si="52"/>
        <v>0.04853913560003689</v>
      </c>
      <c r="G610" s="29">
        <v>13923</v>
      </c>
      <c r="H610" s="83"/>
      <c r="I610" s="53">
        <f t="shared" si="56"/>
        <v>111.67883211678833</v>
      </c>
      <c r="J610" s="36">
        <f t="shared" si="57"/>
        <v>0.05270384713308759</v>
      </c>
      <c r="K610" s="91"/>
    </row>
    <row r="611" spans="1:11" ht="12.75">
      <c r="A611" s="160"/>
      <c r="B611" s="145"/>
      <c r="C611" s="4">
        <v>4120</v>
      </c>
      <c r="D611" s="4" t="s">
        <v>107</v>
      </c>
      <c r="E611" s="6">
        <v>1774</v>
      </c>
      <c r="F611" s="6">
        <f t="shared" si="52"/>
        <v>0.006906908362434062</v>
      </c>
      <c r="G611" s="29">
        <v>1981</v>
      </c>
      <c r="H611" s="83"/>
      <c r="I611" s="53">
        <f t="shared" si="56"/>
        <v>111.66854565952649</v>
      </c>
      <c r="J611" s="36">
        <f t="shared" si="57"/>
        <v>0.0074988379782120595</v>
      </c>
      <c r="K611" s="91"/>
    </row>
    <row r="612" spans="1:11" ht="12.75">
      <c r="A612" s="160"/>
      <c r="B612" s="145"/>
      <c r="C612" s="4">
        <v>4210</v>
      </c>
      <c r="D612" s="4" t="s">
        <v>177</v>
      </c>
      <c r="E612" s="6">
        <v>4305</v>
      </c>
      <c r="F612" s="6">
        <f t="shared" si="52"/>
        <v>0.016761127677721893</v>
      </c>
      <c r="G612" s="29">
        <v>4305</v>
      </c>
      <c r="H612" s="83"/>
      <c r="I612" s="53">
        <f t="shared" si="56"/>
        <v>100</v>
      </c>
      <c r="J612" s="36">
        <f t="shared" si="57"/>
        <v>0.016296061330743523</v>
      </c>
      <c r="K612" s="91"/>
    </row>
    <row r="613" spans="1:11" ht="12.75">
      <c r="A613" s="160"/>
      <c r="B613" s="145"/>
      <c r="C613" s="4">
        <v>4260</v>
      </c>
      <c r="D613" s="4" t="s">
        <v>77</v>
      </c>
      <c r="E613" s="6">
        <v>4122</v>
      </c>
      <c r="F613" s="6">
        <f t="shared" si="52"/>
        <v>0.016048633748564377</v>
      </c>
      <c r="G613" s="29">
        <v>4122</v>
      </c>
      <c r="H613" s="83"/>
      <c r="I613" s="53">
        <f t="shared" si="56"/>
        <v>100</v>
      </c>
      <c r="J613" s="36">
        <f t="shared" si="57"/>
        <v>0.01560333677243317</v>
      </c>
      <c r="K613" s="91"/>
    </row>
    <row r="614" spans="1:11" ht="12.75">
      <c r="A614" s="160"/>
      <c r="B614" s="145"/>
      <c r="C614" s="4">
        <v>4270</v>
      </c>
      <c r="D614" s="4" t="s">
        <v>79</v>
      </c>
      <c r="E614" s="6">
        <v>762</v>
      </c>
      <c r="F614" s="6">
        <f t="shared" si="52"/>
        <v>0.0029667780000985087</v>
      </c>
      <c r="G614" s="29">
        <v>762</v>
      </c>
      <c r="H614" s="83"/>
      <c r="I614" s="53">
        <f t="shared" si="56"/>
        <v>100</v>
      </c>
      <c r="J614" s="36">
        <f t="shared" si="57"/>
        <v>0.0028844596362431045</v>
      </c>
      <c r="K614" s="91"/>
    </row>
    <row r="615" spans="1:11" ht="12.75">
      <c r="A615" s="160"/>
      <c r="B615" s="145"/>
      <c r="C615" s="4">
        <v>4280</v>
      </c>
      <c r="D615" s="4" t="s">
        <v>92</v>
      </c>
      <c r="E615" s="6">
        <v>120</v>
      </c>
      <c r="F615" s="6">
        <f t="shared" si="52"/>
        <v>0.00046720913387378094</v>
      </c>
      <c r="G615" s="29">
        <v>110</v>
      </c>
      <c r="H615" s="83"/>
      <c r="I615" s="53">
        <f t="shared" si="56"/>
        <v>91.66666666666666</v>
      </c>
      <c r="J615" s="36">
        <f t="shared" si="57"/>
        <v>0.00041639181100622236</v>
      </c>
      <c r="K615" s="91"/>
    </row>
    <row r="616" spans="1:11" ht="12.75">
      <c r="A616" s="160"/>
      <c r="B616" s="145"/>
      <c r="C616" s="4">
        <v>4300</v>
      </c>
      <c r="D616" s="4" t="s">
        <v>180</v>
      </c>
      <c r="E616" s="6">
        <v>19769</v>
      </c>
      <c r="F616" s="6">
        <f t="shared" si="52"/>
        <v>0.07696881139625647</v>
      </c>
      <c r="G616" s="29">
        <v>19769</v>
      </c>
      <c r="H616" s="83"/>
      <c r="I616" s="53">
        <f t="shared" si="56"/>
        <v>100</v>
      </c>
      <c r="J616" s="36">
        <f t="shared" si="57"/>
        <v>0.07483317919801828</v>
      </c>
      <c r="K616" s="91"/>
    </row>
    <row r="617" spans="1:11" ht="22.5">
      <c r="A617" s="160"/>
      <c r="B617" s="145"/>
      <c r="C617" s="4">
        <v>4370</v>
      </c>
      <c r="D617" s="4" t="s">
        <v>135</v>
      </c>
      <c r="E617" s="6">
        <v>1595</v>
      </c>
      <c r="F617" s="6">
        <f t="shared" si="52"/>
        <v>0.006209988071072339</v>
      </c>
      <c r="G617" s="29">
        <v>1595</v>
      </c>
      <c r="H617" s="83"/>
      <c r="I617" s="53">
        <f t="shared" si="56"/>
        <v>100</v>
      </c>
      <c r="J617" s="36">
        <f t="shared" si="57"/>
        <v>0.006037681259590225</v>
      </c>
      <c r="K617" s="91"/>
    </row>
    <row r="618" spans="1:11" ht="12.75">
      <c r="A618" s="160"/>
      <c r="B618" s="145"/>
      <c r="C618" s="4">
        <v>4400</v>
      </c>
      <c r="D618" s="4" t="s">
        <v>181</v>
      </c>
      <c r="E618" s="6">
        <v>1927</v>
      </c>
      <c r="F618" s="6">
        <f t="shared" si="52"/>
        <v>0.007502600008123132</v>
      </c>
      <c r="G618" s="29">
        <v>1927</v>
      </c>
      <c r="H618" s="83"/>
      <c r="I618" s="53">
        <f t="shared" si="56"/>
        <v>100</v>
      </c>
      <c r="J618" s="36">
        <f t="shared" si="57"/>
        <v>0.007294427452809005</v>
      </c>
      <c r="K618" s="91"/>
    </row>
    <row r="619" spans="1:11" ht="12.75">
      <c r="A619" s="160"/>
      <c r="B619" s="145"/>
      <c r="C619" s="4">
        <v>4410</v>
      </c>
      <c r="D619" s="4" t="s">
        <v>125</v>
      </c>
      <c r="E619" s="6">
        <v>213</v>
      </c>
      <c r="F619" s="6">
        <f t="shared" si="52"/>
        <v>0.0008292962126259611</v>
      </c>
      <c r="G619" s="29">
        <v>213</v>
      </c>
      <c r="H619" s="83"/>
      <c r="I619" s="53">
        <f t="shared" si="56"/>
        <v>100</v>
      </c>
      <c r="J619" s="36">
        <f t="shared" si="57"/>
        <v>0.0008062859613120487</v>
      </c>
      <c r="K619" s="91"/>
    </row>
    <row r="620" spans="1:11" ht="12.75">
      <c r="A620" s="160"/>
      <c r="B620" s="145"/>
      <c r="C620" s="4">
        <v>4440</v>
      </c>
      <c r="D620" s="4" t="s">
        <v>182</v>
      </c>
      <c r="E620" s="6">
        <v>2888</v>
      </c>
      <c r="F620" s="6">
        <f t="shared" si="52"/>
        <v>0.01124416648856233</v>
      </c>
      <c r="G620" s="29">
        <v>2888</v>
      </c>
      <c r="H620" s="83"/>
      <c r="I620" s="53">
        <f t="shared" si="56"/>
        <v>100</v>
      </c>
      <c r="J620" s="36">
        <f t="shared" si="57"/>
        <v>0.010932177728963367</v>
      </c>
      <c r="K620" s="91"/>
    </row>
    <row r="621" spans="1:11" ht="22.5">
      <c r="A621" s="160"/>
      <c r="B621" s="145"/>
      <c r="C621" s="4">
        <v>4700</v>
      </c>
      <c r="D621" s="4" t="s">
        <v>140</v>
      </c>
      <c r="E621" s="6">
        <v>2046</v>
      </c>
      <c r="F621" s="6">
        <f t="shared" si="52"/>
        <v>0.007965915732547965</v>
      </c>
      <c r="G621" s="29">
        <v>2046</v>
      </c>
      <c r="H621" s="83"/>
      <c r="I621" s="53">
        <f t="shared" si="56"/>
        <v>100</v>
      </c>
      <c r="J621" s="36">
        <f t="shared" si="57"/>
        <v>0.007744887684715736</v>
      </c>
      <c r="K621" s="91"/>
    </row>
    <row r="622" spans="1:11" ht="12.75">
      <c r="A622" s="160"/>
      <c r="B622" s="145"/>
      <c r="C622" s="4">
        <v>4950</v>
      </c>
      <c r="D622" s="4"/>
      <c r="E622" s="6">
        <v>87</v>
      </c>
      <c r="F622" s="6">
        <f t="shared" si="52"/>
        <v>0.00033872662205849117</v>
      </c>
      <c r="G622" s="29"/>
      <c r="H622" s="83"/>
      <c r="I622" s="53">
        <f t="shared" si="56"/>
        <v>0</v>
      </c>
      <c r="J622" s="36">
        <f t="shared" si="57"/>
        <v>0</v>
      </c>
      <c r="K622" s="91"/>
    </row>
    <row r="623" spans="1:11" ht="36" customHeight="1">
      <c r="A623" s="160"/>
      <c r="B623" s="145">
        <v>85213</v>
      </c>
      <c r="C623" s="4"/>
      <c r="D623" s="3" t="s">
        <v>193</v>
      </c>
      <c r="E623" s="5">
        <f>E626</f>
        <v>33197</v>
      </c>
      <c r="F623" s="6">
        <f t="shared" si="52"/>
        <v>0.12924951347673255</v>
      </c>
      <c r="G623" s="5">
        <f>G626</f>
        <v>33313</v>
      </c>
      <c r="H623" s="5">
        <f>H626</f>
        <v>0</v>
      </c>
      <c r="I623" s="53">
        <f t="shared" si="56"/>
        <v>100.34942916528603</v>
      </c>
      <c r="J623" s="36">
        <f t="shared" si="57"/>
        <v>0.1261023672731844</v>
      </c>
      <c r="K623" s="91"/>
    </row>
    <row r="624" spans="1:11" ht="12.75">
      <c r="A624" s="160"/>
      <c r="B624" s="145"/>
      <c r="C624" s="4"/>
      <c r="D624" s="4" t="s">
        <v>304</v>
      </c>
      <c r="E624" s="6">
        <v>22305</v>
      </c>
      <c r="F624" s="6">
        <f t="shared" si="52"/>
        <v>0.08684249775878904</v>
      </c>
      <c r="G624" s="6">
        <v>19225</v>
      </c>
      <c r="H624" s="62"/>
      <c r="I624" s="53">
        <f t="shared" si="56"/>
        <v>86.1914368975566</v>
      </c>
      <c r="J624" s="36"/>
      <c r="K624" s="91"/>
    </row>
    <row r="625" spans="1:11" ht="12.75">
      <c r="A625" s="160"/>
      <c r="B625" s="145"/>
      <c r="C625" s="4"/>
      <c r="D625" s="4" t="s">
        <v>305</v>
      </c>
      <c r="E625" s="6">
        <v>10892</v>
      </c>
      <c r="F625" s="6">
        <f t="shared" si="52"/>
        <v>0.042407015717943516</v>
      </c>
      <c r="G625" s="6">
        <v>14088</v>
      </c>
      <c r="H625" s="62"/>
      <c r="I625" s="53">
        <f t="shared" si="56"/>
        <v>129.34263679764965</v>
      </c>
      <c r="J625" s="36"/>
      <c r="K625" s="91"/>
    </row>
    <row r="626" spans="1:11" ht="12.75">
      <c r="A626" s="160"/>
      <c r="B626" s="145"/>
      <c r="C626" s="4">
        <v>4130</v>
      </c>
      <c r="D626" s="4" t="s">
        <v>194</v>
      </c>
      <c r="E626" s="6">
        <v>33197</v>
      </c>
      <c r="F626" s="6">
        <f aca="true" t="shared" si="58" ref="F626:F689">(E626/$E$873)*100</f>
        <v>0.12924951347673255</v>
      </c>
      <c r="G626" s="29">
        <v>33313</v>
      </c>
      <c r="H626" s="83"/>
      <c r="I626" s="53">
        <f t="shared" si="56"/>
        <v>100.34942916528603</v>
      </c>
      <c r="J626" s="36">
        <f aca="true" t="shared" si="59" ref="J626:J657">(G626/$G$873)*100</f>
        <v>0.1261023672731844</v>
      </c>
      <c r="K626" s="91"/>
    </row>
    <row r="627" spans="1:11" ht="21.75">
      <c r="A627" s="160"/>
      <c r="B627" s="145">
        <v>85214</v>
      </c>
      <c r="C627" s="4"/>
      <c r="D627" s="3" t="s">
        <v>302</v>
      </c>
      <c r="E627" s="5">
        <f>E628+E629</f>
        <v>80000</v>
      </c>
      <c r="F627" s="6">
        <f t="shared" si="58"/>
        <v>0.31147275591585394</v>
      </c>
      <c r="G627" s="5">
        <f>G628+G629</f>
        <v>100000</v>
      </c>
      <c r="H627" s="5">
        <f>H628+H629</f>
        <v>0</v>
      </c>
      <c r="I627" s="53">
        <f t="shared" si="56"/>
        <v>125</v>
      </c>
      <c r="J627" s="36">
        <f t="shared" si="59"/>
        <v>0.37853801000565673</v>
      </c>
      <c r="K627" s="91"/>
    </row>
    <row r="628" spans="1:11" ht="12.75">
      <c r="A628" s="160"/>
      <c r="B628" s="145"/>
      <c r="C628" s="4">
        <v>3110</v>
      </c>
      <c r="D628" s="4" t="s">
        <v>190</v>
      </c>
      <c r="E628" s="6">
        <v>80000</v>
      </c>
      <c r="F628" s="6">
        <f t="shared" si="58"/>
        <v>0.31147275591585394</v>
      </c>
      <c r="G628" s="29">
        <v>100000</v>
      </c>
      <c r="H628" s="83"/>
      <c r="I628" s="53">
        <f t="shared" si="56"/>
        <v>125</v>
      </c>
      <c r="J628" s="36">
        <f t="shared" si="59"/>
        <v>0.37853801000565673</v>
      </c>
      <c r="K628" s="91"/>
    </row>
    <row r="629" spans="1:11" ht="12.75">
      <c r="A629" s="160"/>
      <c r="B629" s="145"/>
      <c r="C629" s="4">
        <v>3119</v>
      </c>
      <c r="D629" s="4" t="s">
        <v>190</v>
      </c>
      <c r="E629" s="6"/>
      <c r="F629" s="6">
        <f t="shared" si="58"/>
        <v>0</v>
      </c>
      <c r="G629" s="29"/>
      <c r="H629" s="83"/>
      <c r="I629" s="53"/>
      <c r="J629" s="36">
        <f t="shared" si="59"/>
        <v>0</v>
      </c>
      <c r="K629" s="91"/>
    </row>
    <row r="630" spans="1:11" ht="12.75">
      <c r="A630" s="160"/>
      <c r="B630" s="145">
        <v>85215</v>
      </c>
      <c r="C630" s="4"/>
      <c r="D630" s="3" t="s">
        <v>196</v>
      </c>
      <c r="E630" s="5">
        <f>E631</f>
        <v>108100</v>
      </c>
      <c r="F630" s="6">
        <f t="shared" si="58"/>
        <v>0.4208775614312977</v>
      </c>
      <c r="G630" s="5">
        <f>G631</f>
        <v>110000</v>
      </c>
      <c r="H630" s="5">
        <f>H631</f>
        <v>0</v>
      </c>
      <c r="I630" s="53">
        <f aca="true" t="shared" si="60" ref="I630:I667">(G630/E630)*100</f>
        <v>101.75763182238668</v>
      </c>
      <c r="J630" s="36">
        <f t="shared" si="59"/>
        <v>0.4163918110062224</v>
      </c>
      <c r="K630" s="91"/>
    </row>
    <row r="631" spans="1:11" ht="12.75">
      <c r="A631" s="160"/>
      <c r="B631" s="145"/>
      <c r="C631" s="4">
        <v>3110</v>
      </c>
      <c r="D631" s="4" t="s">
        <v>190</v>
      </c>
      <c r="E631" s="6">
        <v>108100</v>
      </c>
      <c r="F631" s="6">
        <f t="shared" si="58"/>
        <v>0.4208775614312977</v>
      </c>
      <c r="G631" s="29">
        <v>110000</v>
      </c>
      <c r="H631" s="83"/>
      <c r="I631" s="53">
        <f t="shared" si="60"/>
        <v>101.75763182238668</v>
      </c>
      <c r="J631" s="36">
        <f t="shared" si="59"/>
        <v>0.4163918110062224</v>
      </c>
      <c r="K631" s="91"/>
    </row>
    <row r="632" spans="1:11" ht="12.75">
      <c r="A632" s="160"/>
      <c r="B632" s="42">
        <v>85216</v>
      </c>
      <c r="C632" s="3"/>
      <c r="D632" s="3" t="s">
        <v>289</v>
      </c>
      <c r="E632" s="5">
        <f>E633</f>
        <v>259000</v>
      </c>
      <c r="F632" s="6">
        <f t="shared" si="58"/>
        <v>1.008393047277577</v>
      </c>
      <c r="G632" s="5">
        <f>G633</f>
        <v>260000</v>
      </c>
      <c r="H632" s="5">
        <f>H633</f>
        <v>0</v>
      </c>
      <c r="I632" s="53">
        <f t="shared" si="60"/>
        <v>100.38610038610038</v>
      </c>
      <c r="J632" s="36">
        <f t="shared" si="59"/>
        <v>0.9841988260147075</v>
      </c>
      <c r="K632" s="91"/>
    </row>
    <row r="633" spans="1:11" ht="12.75">
      <c r="A633" s="160"/>
      <c r="B633" s="42"/>
      <c r="C633" s="4">
        <v>3110</v>
      </c>
      <c r="D633" s="4" t="s">
        <v>190</v>
      </c>
      <c r="E633" s="6">
        <v>259000</v>
      </c>
      <c r="F633" s="6">
        <f t="shared" si="58"/>
        <v>1.008393047277577</v>
      </c>
      <c r="G633" s="29">
        <v>260000</v>
      </c>
      <c r="H633" s="83"/>
      <c r="I633" s="53">
        <f t="shared" si="60"/>
        <v>100.38610038610038</v>
      </c>
      <c r="J633" s="36">
        <f t="shared" si="59"/>
        <v>0.9841988260147075</v>
      </c>
      <c r="K633" s="91"/>
    </row>
    <row r="634" spans="1:11" ht="12.75">
      <c r="A634" s="160"/>
      <c r="B634" s="147">
        <v>85219</v>
      </c>
      <c r="C634" s="4"/>
      <c r="D634" s="3" t="s">
        <v>28</v>
      </c>
      <c r="E634" s="5">
        <f>E635+E636+E637+E638+E639+E640+E641+E642+E643+E644+E645+E646+E648+E650+E651+E652+E653+E654+E657+E649+E647+E656+E655</f>
        <v>515918</v>
      </c>
      <c r="F634" s="6">
        <f t="shared" si="58"/>
        <v>2.0086800160824443</v>
      </c>
      <c r="G634" s="5">
        <f>G635+G636+G637+G638+G639+G640+G641+G642+G643+G644+G645+G646+G648+G650+G651+G652+G653+G654+G657+G649+G647+G656+G655</f>
        <v>537334</v>
      </c>
      <c r="H634" s="5">
        <f>H635+H636+H637+H638+H639+H640+H641+H642+H643+H644+H645+H646+H648+H650+H651+H652+H653+H654+H657+H649+H647+H656+H655</f>
        <v>0</v>
      </c>
      <c r="I634" s="53">
        <f t="shared" si="60"/>
        <v>104.15104725944822</v>
      </c>
      <c r="J634" s="36">
        <f t="shared" si="59"/>
        <v>2.034013430683795</v>
      </c>
      <c r="K634" s="91"/>
    </row>
    <row r="635" spans="1:11" ht="12.75">
      <c r="A635" s="160"/>
      <c r="B635" s="152"/>
      <c r="C635" s="4">
        <v>3020</v>
      </c>
      <c r="D635" s="4" t="s">
        <v>197</v>
      </c>
      <c r="E635" s="6">
        <v>5782</v>
      </c>
      <c r="F635" s="6">
        <f t="shared" si="58"/>
        <v>0.022511693433818345</v>
      </c>
      <c r="G635" s="29">
        <v>5920</v>
      </c>
      <c r="H635" s="83"/>
      <c r="I635" s="53">
        <f t="shared" si="60"/>
        <v>102.38671739882395</v>
      </c>
      <c r="J635" s="36">
        <f t="shared" si="59"/>
        <v>0.022409450192334878</v>
      </c>
      <c r="K635" s="91"/>
    </row>
    <row r="636" spans="1:11" ht="12.75">
      <c r="A636" s="160"/>
      <c r="B636" s="152"/>
      <c r="C636" s="4">
        <v>4010</v>
      </c>
      <c r="D636" s="4" t="s">
        <v>191</v>
      </c>
      <c r="E636" s="6">
        <v>318000</v>
      </c>
      <c r="F636" s="6">
        <f t="shared" si="58"/>
        <v>1.2381042047655195</v>
      </c>
      <c r="G636" s="29">
        <v>335000</v>
      </c>
      <c r="H636" s="83"/>
      <c r="I636" s="53">
        <f t="shared" si="60"/>
        <v>105.34591194968554</v>
      </c>
      <c r="J636" s="36">
        <f t="shared" si="59"/>
        <v>1.26810233351895</v>
      </c>
      <c r="K636" s="91"/>
    </row>
    <row r="637" spans="1:11" ht="12.75">
      <c r="A637" s="160"/>
      <c r="B637" s="152"/>
      <c r="C637" s="4">
        <v>4040</v>
      </c>
      <c r="D637" s="4" t="s">
        <v>98</v>
      </c>
      <c r="E637" s="6">
        <v>25585</v>
      </c>
      <c r="F637" s="6">
        <f t="shared" si="58"/>
        <v>0.09961288075133906</v>
      </c>
      <c r="G637" s="29">
        <v>27552</v>
      </c>
      <c r="H637" s="83"/>
      <c r="I637" s="53">
        <f t="shared" si="60"/>
        <v>107.68809849521203</v>
      </c>
      <c r="J637" s="36">
        <f t="shared" si="59"/>
        <v>0.10429479251675854</v>
      </c>
      <c r="K637" s="91"/>
    </row>
    <row r="638" spans="1:11" ht="12.75">
      <c r="A638" s="160"/>
      <c r="B638" s="152"/>
      <c r="C638" s="4">
        <v>4110</v>
      </c>
      <c r="D638" s="4" t="s">
        <v>192</v>
      </c>
      <c r="E638" s="6">
        <v>51000</v>
      </c>
      <c r="F638" s="6">
        <f t="shared" si="58"/>
        <v>0.1985638818963569</v>
      </c>
      <c r="G638" s="29">
        <v>58000</v>
      </c>
      <c r="H638" s="83"/>
      <c r="I638" s="53">
        <f t="shared" si="60"/>
        <v>113.72549019607843</v>
      </c>
      <c r="J638" s="36">
        <f t="shared" si="59"/>
        <v>0.21955204580328092</v>
      </c>
      <c r="K638" s="91"/>
    </row>
    <row r="639" spans="1:11" ht="12.75">
      <c r="A639" s="160"/>
      <c r="B639" s="152"/>
      <c r="C639" s="4">
        <v>4120</v>
      </c>
      <c r="D639" s="4" t="s">
        <v>107</v>
      </c>
      <c r="E639" s="6">
        <v>9074</v>
      </c>
      <c r="F639" s="6">
        <f t="shared" si="58"/>
        <v>0.03532879733975574</v>
      </c>
      <c r="G639" s="29">
        <v>8172</v>
      </c>
      <c r="H639" s="83"/>
      <c r="I639" s="53">
        <f t="shared" si="60"/>
        <v>90.05951068988318</v>
      </c>
      <c r="J639" s="36">
        <f t="shared" si="59"/>
        <v>0.030934126177662266</v>
      </c>
      <c r="K639" s="91"/>
    </row>
    <row r="640" spans="1:11" ht="12.75">
      <c r="A640" s="160"/>
      <c r="B640" s="152"/>
      <c r="C640" s="4">
        <v>4170</v>
      </c>
      <c r="D640" s="4" t="s">
        <v>108</v>
      </c>
      <c r="E640" s="6">
        <v>4000</v>
      </c>
      <c r="F640" s="6">
        <f t="shared" si="58"/>
        <v>0.015573637795792699</v>
      </c>
      <c r="G640" s="29">
        <v>4000</v>
      </c>
      <c r="H640" s="83"/>
      <c r="I640" s="53">
        <f t="shared" si="60"/>
        <v>100</v>
      </c>
      <c r="J640" s="36">
        <f t="shared" si="59"/>
        <v>0.015141520400226269</v>
      </c>
      <c r="K640" s="91"/>
    </row>
    <row r="641" spans="1:11" ht="12.75">
      <c r="A641" s="160"/>
      <c r="B641" s="152"/>
      <c r="C641" s="4">
        <v>4210</v>
      </c>
      <c r="D641" s="4" t="s">
        <v>76</v>
      </c>
      <c r="E641" s="6">
        <v>29200</v>
      </c>
      <c r="F641" s="6">
        <f t="shared" si="58"/>
        <v>0.1136875559092867</v>
      </c>
      <c r="G641" s="29">
        <v>25000</v>
      </c>
      <c r="H641" s="83"/>
      <c r="I641" s="53">
        <f t="shared" si="60"/>
        <v>85.61643835616438</v>
      </c>
      <c r="J641" s="36">
        <f t="shared" si="59"/>
        <v>0.09463450250141418</v>
      </c>
      <c r="K641" s="91"/>
    </row>
    <row r="642" spans="1:11" ht="12.75">
      <c r="A642" s="160"/>
      <c r="B642" s="152"/>
      <c r="C642" s="4">
        <v>4260</v>
      </c>
      <c r="D642" s="4" t="s">
        <v>187</v>
      </c>
      <c r="E642" s="6">
        <v>16876</v>
      </c>
      <c r="F642" s="6">
        <f t="shared" si="58"/>
        <v>0.06570517786044938</v>
      </c>
      <c r="G642" s="29">
        <v>17281</v>
      </c>
      <c r="H642" s="83"/>
      <c r="I642" s="53">
        <f t="shared" si="60"/>
        <v>102.39985778620526</v>
      </c>
      <c r="J642" s="36">
        <f t="shared" si="59"/>
        <v>0.06541515350907753</v>
      </c>
      <c r="K642" s="91"/>
    </row>
    <row r="643" spans="1:11" ht="12.75">
      <c r="A643" s="160"/>
      <c r="B643" s="152"/>
      <c r="C643" s="4">
        <v>4270</v>
      </c>
      <c r="D643" s="4" t="s">
        <v>79</v>
      </c>
      <c r="E643" s="6">
        <v>4806</v>
      </c>
      <c r="F643" s="6">
        <f t="shared" si="58"/>
        <v>0.018711725811644927</v>
      </c>
      <c r="G643" s="29">
        <v>4921</v>
      </c>
      <c r="H643" s="83"/>
      <c r="I643" s="53">
        <f t="shared" si="60"/>
        <v>102.39284228048274</v>
      </c>
      <c r="J643" s="36">
        <f t="shared" si="59"/>
        <v>0.018627855472378368</v>
      </c>
      <c r="K643" s="91"/>
    </row>
    <row r="644" spans="1:11" ht="12.75">
      <c r="A644" s="160"/>
      <c r="B644" s="152"/>
      <c r="C644" s="4">
        <v>4280</v>
      </c>
      <c r="D644" s="4" t="s">
        <v>92</v>
      </c>
      <c r="E644" s="6">
        <v>474</v>
      </c>
      <c r="F644" s="6">
        <f t="shared" si="58"/>
        <v>0.0018454760788014348</v>
      </c>
      <c r="G644" s="29">
        <v>485</v>
      </c>
      <c r="H644" s="83"/>
      <c r="I644" s="53">
        <f t="shared" si="60"/>
        <v>102.32067510548524</v>
      </c>
      <c r="J644" s="36">
        <f t="shared" si="59"/>
        <v>0.001835909348527435</v>
      </c>
      <c r="K644" s="91"/>
    </row>
    <row r="645" spans="1:11" ht="12.75">
      <c r="A645" s="160"/>
      <c r="B645" s="152"/>
      <c r="C645" s="4">
        <v>4300</v>
      </c>
      <c r="D645" s="4" t="s">
        <v>89</v>
      </c>
      <c r="E645" s="6">
        <v>17295</v>
      </c>
      <c r="F645" s="6">
        <f t="shared" si="58"/>
        <v>0.06733651641955868</v>
      </c>
      <c r="G645" s="29">
        <v>17025</v>
      </c>
      <c r="H645" s="83"/>
      <c r="I645" s="53">
        <f t="shared" si="60"/>
        <v>98.438855160451</v>
      </c>
      <c r="J645" s="36">
        <f t="shared" si="59"/>
        <v>0.06444609620346306</v>
      </c>
      <c r="K645" s="91"/>
    </row>
    <row r="646" spans="1:11" ht="12.75">
      <c r="A646" s="160"/>
      <c r="B646" s="152"/>
      <c r="C646" s="4">
        <v>4350</v>
      </c>
      <c r="D646" s="4" t="s">
        <v>198</v>
      </c>
      <c r="E646" s="6">
        <v>736</v>
      </c>
      <c r="F646" s="6">
        <f t="shared" si="58"/>
        <v>0.0028655493544258565</v>
      </c>
      <c r="G646" s="29">
        <v>754</v>
      </c>
      <c r="H646" s="83"/>
      <c r="I646" s="53">
        <f t="shared" si="60"/>
        <v>102.44565217391303</v>
      </c>
      <c r="J646" s="36">
        <f t="shared" si="59"/>
        <v>0.0028541765954426517</v>
      </c>
      <c r="K646" s="91"/>
    </row>
    <row r="647" spans="1:11" ht="23.25" customHeight="1">
      <c r="A647" s="160"/>
      <c r="B647" s="152"/>
      <c r="C647" s="4">
        <v>4360</v>
      </c>
      <c r="D647" s="4" t="s">
        <v>338</v>
      </c>
      <c r="E647" s="6">
        <v>308</v>
      </c>
      <c r="F647" s="6">
        <f t="shared" si="58"/>
        <v>0.0011991701102760377</v>
      </c>
      <c r="G647" s="29">
        <v>315</v>
      </c>
      <c r="H647" s="83"/>
      <c r="I647" s="53">
        <f t="shared" si="60"/>
        <v>102.27272727272727</v>
      </c>
      <c r="J647" s="36">
        <f t="shared" si="59"/>
        <v>0.0011923947315178186</v>
      </c>
      <c r="K647" s="91"/>
    </row>
    <row r="648" spans="1:11" ht="22.5">
      <c r="A648" s="160"/>
      <c r="B648" s="152"/>
      <c r="C648" s="4">
        <v>4370</v>
      </c>
      <c r="D648" s="4" t="s">
        <v>135</v>
      </c>
      <c r="E648" s="6">
        <v>2398</v>
      </c>
      <c r="F648" s="6">
        <f t="shared" si="58"/>
        <v>0.009336395858577722</v>
      </c>
      <c r="G648" s="29">
        <v>2456</v>
      </c>
      <c r="H648" s="83"/>
      <c r="I648" s="53">
        <f t="shared" si="60"/>
        <v>102.41868223519599</v>
      </c>
      <c r="J648" s="36">
        <f t="shared" si="59"/>
        <v>0.009296893525738929</v>
      </c>
      <c r="K648" s="91"/>
    </row>
    <row r="649" spans="1:11" ht="12.75">
      <c r="A649" s="160"/>
      <c r="B649" s="152"/>
      <c r="C649" s="4">
        <v>4390</v>
      </c>
      <c r="D649" s="4" t="s">
        <v>231</v>
      </c>
      <c r="E649" s="6">
        <v>100</v>
      </c>
      <c r="F649" s="6">
        <f t="shared" si="58"/>
        <v>0.0003893409448948175</v>
      </c>
      <c r="G649" s="29">
        <v>20</v>
      </c>
      <c r="H649" s="83"/>
      <c r="I649" s="53">
        <f t="shared" si="60"/>
        <v>20</v>
      </c>
      <c r="J649" s="36">
        <f t="shared" si="59"/>
        <v>7.570760200113134E-05</v>
      </c>
      <c r="K649" s="91"/>
    </row>
    <row r="650" spans="1:11" ht="15.75" customHeight="1">
      <c r="A650" s="160"/>
      <c r="B650" s="152"/>
      <c r="C650" s="4">
        <v>4400</v>
      </c>
      <c r="D650" s="4" t="s">
        <v>181</v>
      </c>
      <c r="E650" s="6">
        <v>7709</v>
      </c>
      <c r="F650" s="6">
        <f t="shared" si="58"/>
        <v>0.030014293441941477</v>
      </c>
      <c r="G650" s="29">
        <v>7894</v>
      </c>
      <c r="H650" s="83"/>
      <c r="I650" s="53">
        <f t="shared" si="60"/>
        <v>102.39979245038266</v>
      </c>
      <c r="J650" s="36">
        <f t="shared" si="59"/>
        <v>0.029881790509846542</v>
      </c>
      <c r="K650" s="91"/>
    </row>
    <row r="651" spans="1:11" ht="12.75">
      <c r="A651" s="160"/>
      <c r="B651" s="152"/>
      <c r="C651" s="4">
        <v>4410</v>
      </c>
      <c r="D651" s="4" t="s">
        <v>125</v>
      </c>
      <c r="E651" s="6">
        <v>750</v>
      </c>
      <c r="F651" s="6">
        <f t="shared" si="58"/>
        <v>0.0029200570867111307</v>
      </c>
      <c r="G651" s="29">
        <v>768</v>
      </c>
      <c r="H651" s="83"/>
      <c r="I651" s="53">
        <f t="shared" si="60"/>
        <v>102.4</v>
      </c>
      <c r="J651" s="36">
        <f t="shared" si="59"/>
        <v>0.0029071719168434437</v>
      </c>
      <c r="K651" s="91"/>
    </row>
    <row r="652" spans="1:11" ht="12.75">
      <c r="A652" s="160"/>
      <c r="B652" s="152"/>
      <c r="C652" s="4">
        <v>4420</v>
      </c>
      <c r="D652" s="4" t="s">
        <v>127</v>
      </c>
      <c r="E652" s="6">
        <v>100</v>
      </c>
      <c r="F652" s="6">
        <f t="shared" si="58"/>
        <v>0.0003893409448948175</v>
      </c>
      <c r="G652" s="29">
        <v>100</v>
      </c>
      <c r="H652" s="83"/>
      <c r="I652" s="53">
        <f t="shared" si="60"/>
        <v>100</v>
      </c>
      <c r="J652" s="36">
        <f t="shared" si="59"/>
        <v>0.0003785380100056567</v>
      </c>
      <c r="K652" s="91"/>
    </row>
    <row r="653" spans="1:11" ht="12.75">
      <c r="A653" s="160"/>
      <c r="B653" s="152"/>
      <c r="C653" s="4">
        <v>4430</v>
      </c>
      <c r="D653" s="4" t="s">
        <v>199</v>
      </c>
      <c r="E653" s="6">
        <v>3450</v>
      </c>
      <c r="F653" s="6">
        <f t="shared" si="58"/>
        <v>0.013432262598871201</v>
      </c>
      <c r="G653" s="29">
        <v>3533</v>
      </c>
      <c r="H653" s="83"/>
      <c r="I653" s="53">
        <f t="shared" si="60"/>
        <v>102.40579710144928</v>
      </c>
      <c r="J653" s="36">
        <f t="shared" si="59"/>
        <v>0.013373747893499852</v>
      </c>
      <c r="K653" s="91"/>
    </row>
    <row r="654" spans="1:11" ht="11.25" customHeight="1">
      <c r="A654" s="160"/>
      <c r="B654" s="152"/>
      <c r="C654" s="4">
        <v>4440</v>
      </c>
      <c r="D654" s="4" t="s">
        <v>182</v>
      </c>
      <c r="E654" s="6">
        <v>12128</v>
      </c>
      <c r="F654" s="6">
        <f t="shared" si="58"/>
        <v>0.04721926979684346</v>
      </c>
      <c r="G654" s="29">
        <v>12128</v>
      </c>
      <c r="H654" s="83"/>
      <c r="I654" s="53">
        <f t="shared" si="60"/>
        <v>100</v>
      </c>
      <c r="J654" s="36">
        <f t="shared" si="59"/>
        <v>0.045909089853486046</v>
      </c>
      <c r="K654" s="91"/>
    </row>
    <row r="655" spans="1:11" ht="11.25" customHeight="1">
      <c r="A655" s="160"/>
      <c r="B655" s="152"/>
      <c r="C655" s="4">
        <v>4520</v>
      </c>
      <c r="D655" s="4" t="s">
        <v>383</v>
      </c>
      <c r="E655" s="6">
        <v>702</v>
      </c>
      <c r="F655" s="6">
        <f t="shared" si="58"/>
        <v>0.0027331734331616183</v>
      </c>
      <c r="G655" s="29">
        <v>1000</v>
      </c>
      <c r="H655" s="83"/>
      <c r="I655" s="53">
        <f t="shared" si="60"/>
        <v>142.45014245014244</v>
      </c>
      <c r="J655" s="36">
        <f t="shared" si="59"/>
        <v>0.0037853801000565673</v>
      </c>
      <c r="K655" s="91"/>
    </row>
    <row r="656" spans="1:11" ht="9.75" customHeight="1">
      <c r="A656" s="160"/>
      <c r="B656" s="152"/>
      <c r="C656" s="4">
        <v>4610</v>
      </c>
      <c r="D656" s="4" t="s">
        <v>224</v>
      </c>
      <c r="E656" s="6">
        <v>500</v>
      </c>
      <c r="F656" s="6">
        <f t="shared" si="58"/>
        <v>0.0019467047244740873</v>
      </c>
      <c r="G656" s="29">
        <v>10</v>
      </c>
      <c r="H656" s="83"/>
      <c r="I656" s="53">
        <f t="shared" si="60"/>
        <v>2</v>
      </c>
      <c r="J656" s="36">
        <f t="shared" si="59"/>
        <v>3.785380100056567E-05</v>
      </c>
      <c r="K656" s="91"/>
    </row>
    <row r="657" spans="1:11" ht="22.5">
      <c r="A657" s="160"/>
      <c r="B657" s="152"/>
      <c r="C657" s="4">
        <v>4700</v>
      </c>
      <c r="D657" s="4" t="s">
        <v>140</v>
      </c>
      <c r="E657" s="6">
        <v>4945</v>
      </c>
      <c r="F657" s="6">
        <f t="shared" si="58"/>
        <v>0.019252909725048725</v>
      </c>
      <c r="G657" s="29">
        <v>5000</v>
      </c>
      <c r="H657" s="83"/>
      <c r="I657" s="53">
        <f t="shared" si="60"/>
        <v>101.11223458038423</v>
      </c>
      <c r="J657" s="36">
        <f t="shared" si="59"/>
        <v>0.018926900500282836</v>
      </c>
      <c r="K657" s="91"/>
    </row>
    <row r="658" spans="1:11" ht="12.75">
      <c r="A658" s="160"/>
      <c r="B658" s="147">
        <v>85228</v>
      </c>
      <c r="C658" s="4"/>
      <c r="D658" s="3" t="s">
        <v>200</v>
      </c>
      <c r="E658" s="5">
        <f>E659+E661+E662+E663+E664+E665+E666+E667+E668+E669+E670+E671+E660</f>
        <v>135016</v>
      </c>
      <c r="F658" s="6">
        <f t="shared" si="58"/>
        <v>0.5256725701591868</v>
      </c>
      <c r="G658" s="5">
        <f>G659+G661+G662+G663+G664+G665+G666+G667+G668+G669+G670+G671+G660</f>
        <v>137386</v>
      </c>
      <c r="H658" s="5">
        <f>H659+H661+H662+H663+H664+H665+H666+H667+H668+H669+H670+H671+H660</f>
        <v>0</v>
      </c>
      <c r="I658" s="53">
        <f t="shared" si="60"/>
        <v>101.75534751436868</v>
      </c>
      <c r="J658" s="36">
        <f aca="true" t="shared" si="61" ref="J658:J687">(G658/$G$873)*100</f>
        <v>0.5200582304263716</v>
      </c>
      <c r="K658" s="91"/>
    </row>
    <row r="659" spans="1:11" ht="12.75">
      <c r="A659" s="160"/>
      <c r="B659" s="148"/>
      <c r="C659" s="4">
        <v>3020</v>
      </c>
      <c r="D659" s="4" t="s">
        <v>189</v>
      </c>
      <c r="E659" s="6">
        <v>3063</v>
      </c>
      <c r="F659" s="6">
        <f t="shared" si="58"/>
        <v>0.01192551314212826</v>
      </c>
      <c r="G659" s="29">
        <v>3137</v>
      </c>
      <c r="H659" s="83"/>
      <c r="I659" s="53">
        <f t="shared" si="60"/>
        <v>102.41593209271956</v>
      </c>
      <c r="J659" s="36">
        <f t="shared" si="61"/>
        <v>0.011874737373877451</v>
      </c>
      <c r="K659" s="91"/>
    </row>
    <row r="660" spans="1:11" ht="12.75">
      <c r="A660" s="160"/>
      <c r="B660" s="148"/>
      <c r="C660" s="4">
        <v>3030</v>
      </c>
      <c r="D660" s="4" t="s">
        <v>123</v>
      </c>
      <c r="E660" s="6">
        <v>1540</v>
      </c>
      <c r="F660" s="6">
        <f t="shared" si="58"/>
        <v>0.005995850551380189</v>
      </c>
      <c r="G660" s="29">
        <v>1577</v>
      </c>
      <c r="H660" s="83"/>
      <c r="I660" s="53">
        <f t="shared" si="60"/>
        <v>102.40259740259741</v>
      </c>
      <c r="J660" s="36">
        <f t="shared" si="61"/>
        <v>0.005969544417789206</v>
      </c>
      <c r="K660" s="91"/>
    </row>
    <row r="661" spans="1:11" ht="12.75">
      <c r="A661" s="160"/>
      <c r="B661" s="148"/>
      <c r="C661" s="4">
        <v>4010</v>
      </c>
      <c r="D661" s="4" t="s">
        <v>191</v>
      </c>
      <c r="E661" s="6">
        <v>78186</v>
      </c>
      <c r="F661" s="6">
        <f t="shared" si="58"/>
        <v>0.304410111175462</v>
      </c>
      <c r="G661" s="29">
        <v>85000</v>
      </c>
      <c r="H661" s="83"/>
      <c r="I661" s="53">
        <f t="shared" si="60"/>
        <v>108.71511523802215</v>
      </c>
      <c r="J661" s="36">
        <f t="shared" si="61"/>
        <v>0.3217573085048082</v>
      </c>
      <c r="K661" s="91"/>
    </row>
    <row r="662" spans="1:11" ht="12.75">
      <c r="A662" s="160"/>
      <c r="B662" s="148"/>
      <c r="C662" s="4">
        <v>4040</v>
      </c>
      <c r="D662" s="4" t="s">
        <v>98</v>
      </c>
      <c r="E662" s="6">
        <v>6667</v>
      </c>
      <c r="F662" s="6">
        <f t="shared" si="58"/>
        <v>0.02595736079613748</v>
      </c>
      <c r="G662" s="29">
        <v>6479</v>
      </c>
      <c r="H662" s="83"/>
      <c r="I662" s="53">
        <f t="shared" si="60"/>
        <v>97.18014099295034</v>
      </c>
      <c r="J662" s="36">
        <f t="shared" si="61"/>
        <v>0.024525477668266498</v>
      </c>
      <c r="K662" s="91"/>
    </row>
    <row r="663" spans="1:11" ht="12.75">
      <c r="A663" s="160"/>
      <c r="B663" s="148"/>
      <c r="C663" s="4">
        <v>4110</v>
      </c>
      <c r="D663" s="4" t="s">
        <v>192</v>
      </c>
      <c r="E663" s="6">
        <v>18885</v>
      </c>
      <c r="F663" s="6">
        <f t="shared" si="58"/>
        <v>0.07352703744338628</v>
      </c>
      <c r="G663" s="29">
        <v>19000</v>
      </c>
      <c r="H663" s="83"/>
      <c r="I663" s="53">
        <f t="shared" si="60"/>
        <v>100.60894890124436</v>
      </c>
      <c r="J663" s="36">
        <f t="shared" si="61"/>
        <v>0.07192222190107478</v>
      </c>
      <c r="K663" s="91"/>
    </row>
    <row r="664" spans="1:11" ht="12.75">
      <c r="A664" s="160"/>
      <c r="B664" s="148"/>
      <c r="C664" s="4">
        <v>4120</v>
      </c>
      <c r="D664" s="4" t="s">
        <v>107</v>
      </c>
      <c r="E664" s="6">
        <v>2551</v>
      </c>
      <c r="F664" s="6">
        <f t="shared" si="58"/>
        <v>0.009932087504266792</v>
      </c>
      <c r="G664" s="29">
        <v>1151</v>
      </c>
      <c r="H664" s="83"/>
      <c r="I664" s="53">
        <f t="shared" si="60"/>
        <v>45.11956095648765</v>
      </c>
      <c r="J664" s="36">
        <f t="shared" si="61"/>
        <v>0.004356972495165108</v>
      </c>
      <c r="K664" s="91"/>
    </row>
    <row r="665" spans="1:11" ht="12.75">
      <c r="A665" s="160"/>
      <c r="B665" s="148"/>
      <c r="C665" s="4">
        <v>4170</v>
      </c>
      <c r="D665" s="4" t="s">
        <v>108</v>
      </c>
      <c r="E665" s="6">
        <v>15797</v>
      </c>
      <c r="F665" s="6">
        <f t="shared" si="58"/>
        <v>0.06150418906503432</v>
      </c>
      <c r="G665" s="29">
        <v>12500</v>
      </c>
      <c r="H665" s="83"/>
      <c r="I665" s="53">
        <f t="shared" si="60"/>
        <v>79.12894853453187</v>
      </c>
      <c r="J665" s="36">
        <f t="shared" si="61"/>
        <v>0.04731725125070709</v>
      </c>
      <c r="K665" s="91"/>
    </row>
    <row r="666" spans="1:11" ht="12.75">
      <c r="A666" s="160"/>
      <c r="B666" s="148"/>
      <c r="C666" s="4">
        <v>4210</v>
      </c>
      <c r="D666" s="4" t="s">
        <v>76</v>
      </c>
      <c r="E666" s="6">
        <v>52</v>
      </c>
      <c r="F666" s="6">
        <f t="shared" si="58"/>
        <v>0.00020245729134530508</v>
      </c>
      <c r="G666" s="29">
        <v>52</v>
      </c>
      <c r="H666" s="83"/>
      <c r="I666" s="53">
        <f t="shared" si="60"/>
        <v>100</v>
      </c>
      <c r="J666" s="36">
        <f t="shared" si="61"/>
        <v>0.0001968397652029415</v>
      </c>
      <c r="K666" s="91"/>
    </row>
    <row r="667" spans="1:11" ht="12.75">
      <c r="A667" s="160"/>
      <c r="B667" s="148"/>
      <c r="C667" s="4">
        <v>4280</v>
      </c>
      <c r="D667" s="4" t="s">
        <v>92</v>
      </c>
      <c r="E667" s="6">
        <v>250</v>
      </c>
      <c r="F667" s="6">
        <f t="shared" si="58"/>
        <v>0.0009733523622370437</v>
      </c>
      <c r="G667" s="29">
        <v>240</v>
      </c>
      <c r="H667" s="83"/>
      <c r="I667" s="53">
        <f t="shared" si="60"/>
        <v>96</v>
      </c>
      <c r="J667" s="36">
        <f t="shared" si="61"/>
        <v>0.0009084912240135761</v>
      </c>
      <c r="K667" s="91"/>
    </row>
    <row r="668" spans="1:11" ht="12.75">
      <c r="A668" s="160"/>
      <c r="B668" s="148"/>
      <c r="C668" s="4">
        <v>4300</v>
      </c>
      <c r="D668" s="4" t="s">
        <v>89</v>
      </c>
      <c r="E668" s="6"/>
      <c r="F668" s="6">
        <f t="shared" si="58"/>
        <v>0</v>
      </c>
      <c r="G668" s="29"/>
      <c r="H668" s="83"/>
      <c r="I668" s="53"/>
      <c r="J668" s="36">
        <f t="shared" si="61"/>
        <v>0</v>
      </c>
      <c r="K668" s="91"/>
    </row>
    <row r="669" spans="1:11" ht="12.75">
      <c r="A669" s="160"/>
      <c r="B669" s="148"/>
      <c r="C669" s="4">
        <v>4410</v>
      </c>
      <c r="D669" s="4" t="s">
        <v>125</v>
      </c>
      <c r="E669" s="6">
        <v>2320</v>
      </c>
      <c r="F669" s="6">
        <f t="shared" si="58"/>
        <v>0.009032709921559766</v>
      </c>
      <c r="G669" s="29">
        <v>2376</v>
      </c>
      <c r="H669" s="83"/>
      <c r="I669" s="53">
        <f aca="true" t="shared" si="62" ref="I669:I687">(G669/E669)*100</f>
        <v>102.41379310344827</v>
      </c>
      <c r="J669" s="36">
        <f t="shared" si="61"/>
        <v>0.008994063117734404</v>
      </c>
      <c r="K669" s="91"/>
    </row>
    <row r="670" spans="1:11" ht="11.25" customHeight="1">
      <c r="A670" s="160"/>
      <c r="B670" s="148"/>
      <c r="C670" s="4">
        <v>4440</v>
      </c>
      <c r="D670" s="4" t="s">
        <v>182</v>
      </c>
      <c r="E670" s="6">
        <v>5585</v>
      </c>
      <c r="F670" s="6">
        <f t="shared" si="58"/>
        <v>0.021744691772375556</v>
      </c>
      <c r="G670" s="29">
        <v>5514</v>
      </c>
      <c r="H670" s="83"/>
      <c r="I670" s="53">
        <f t="shared" si="62"/>
        <v>98.72873769024172</v>
      </c>
      <c r="J670" s="36">
        <f t="shared" si="61"/>
        <v>0.02087258587171191</v>
      </c>
      <c r="K670" s="91"/>
    </row>
    <row r="671" spans="1:11" ht="24.75" customHeight="1">
      <c r="A671" s="160"/>
      <c r="B671" s="144"/>
      <c r="C671" s="4">
        <v>4700</v>
      </c>
      <c r="D671" s="4" t="s">
        <v>140</v>
      </c>
      <c r="E671" s="6">
        <v>120</v>
      </c>
      <c r="F671" s="6">
        <f t="shared" si="58"/>
        <v>0.00046720913387378094</v>
      </c>
      <c r="G671" s="29">
        <v>360</v>
      </c>
      <c r="H671" s="83"/>
      <c r="I671" s="53">
        <f t="shared" si="62"/>
        <v>300</v>
      </c>
      <c r="J671" s="36">
        <f t="shared" si="61"/>
        <v>0.0013627368360203643</v>
      </c>
      <c r="K671" s="91"/>
    </row>
    <row r="672" spans="1:11" ht="12.75">
      <c r="A672" s="160"/>
      <c r="B672" s="145">
        <v>85232</v>
      </c>
      <c r="C672" s="4"/>
      <c r="D672" s="3" t="s">
        <v>29</v>
      </c>
      <c r="E672" s="5">
        <f>E673+E674+E675+E676+E677+E678+E680+E681+E682+E684+E685+E686+E679+E683</f>
        <v>21821</v>
      </c>
      <c r="F672" s="6">
        <f t="shared" si="58"/>
        <v>0.08495808758549811</v>
      </c>
      <c r="G672" s="5">
        <f>G673+G674+G675+G676+G677+G678+G680+G681+G682+G684+G685+G686+G679+G683</f>
        <v>23184</v>
      </c>
      <c r="H672" s="5">
        <f>H673+H674+H675+H676+H677+H678+H680+H681+H682+H684+H685+H686+H679+H683</f>
        <v>0</v>
      </c>
      <c r="I672" s="53">
        <f t="shared" si="62"/>
        <v>106.24627652261583</v>
      </c>
      <c r="J672" s="36">
        <f t="shared" si="61"/>
        <v>0.08776025223971146</v>
      </c>
      <c r="K672" s="91"/>
    </row>
    <row r="673" spans="1:11" ht="12.75">
      <c r="A673" s="160"/>
      <c r="B673" s="146"/>
      <c r="C673" s="4">
        <v>3020</v>
      </c>
      <c r="D673" s="4" t="s">
        <v>176</v>
      </c>
      <c r="E673" s="6">
        <v>139</v>
      </c>
      <c r="F673" s="6">
        <f t="shared" si="58"/>
        <v>0.0005411839134037963</v>
      </c>
      <c r="G673" s="29">
        <v>142</v>
      </c>
      <c r="H673" s="83"/>
      <c r="I673" s="53">
        <f t="shared" si="62"/>
        <v>102.15827338129498</v>
      </c>
      <c r="J673" s="36">
        <f t="shared" si="61"/>
        <v>0.0005375239742080325</v>
      </c>
      <c r="K673" s="91"/>
    </row>
    <row r="674" spans="1:11" ht="12.75">
      <c r="A674" s="160"/>
      <c r="B674" s="146"/>
      <c r="C674" s="4">
        <v>4010</v>
      </c>
      <c r="D674" s="4" t="s">
        <v>96</v>
      </c>
      <c r="E674" s="6">
        <v>11335</v>
      </c>
      <c r="F674" s="6">
        <f t="shared" si="58"/>
        <v>0.04413179610382756</v>
      </c>
      <c r="G674" s="29">
        <v>12507</v>
      </c>
      <c r="H674" s="83"/>
      <c r="I674" s="53">
        <f t="shared" si="62"/>
        <v>110.33965593295103</v>
      </c>
      <c r="J674" s="36">
        <f t="shared" si="61"/>
        <v>0.04734374891140749</v>
      </c>
      <c r="K674" s="91"/>
    </row>
    <row r="675" spans="1:11" ht="12.75">
      <c r="A675" s="160"/>
      <c r="B675" s="146"/>
      <c r="C675" s="4">
        <v>4040</v>
      </c>
      <c r="D675" s="4" t="s">
        <v>98</v>
      </c>
      <c r="E675" s="6">
        <v>846</v>
      </c>
      <c r="F675" s="6">
        <f t="shared" si="58"/>
        <v>0.003293824393810156</v>
      </c>
      <c r="G675" s="29">
        <v>924</v>
      </c>
      <c r="H675" s="83"/>
      <c r="I675" s="53">
        <f t="shared" si="62"/>
        <v>109.21985815602837</v>
      </c>
      <c r="J675" s="36">
        <f t="shared" si="61"/>
        <v>0.003497691212452268</v>
      </c>
      <c r="K675" s="91"/>
    </row>
    <row r="676" spans="1:11" ht="12.75">
      <c r="A676" s="160"/>
      <c r="B676" s="146"/>
      <c r="C676" s="4">
        <v>4110</v>
      </c>
      <c r="D676" s="4" t="s">
        <v>192</v>
      </c>
      <c r="E676" s="6">
        <v>2097</v>
      </c>
      <c r="F676" s="6">
        <f t="shared" si="58"/>
        <v>0.008164479614444322</v>
      </c>
      <c r="G676" s="29">
        <v>2313</v>
      </c>
      <c r="H676" s="83"/>
      <c r="I676" s="53">
        <f t="shared" si="62"/>
        <v>110.30042918454936</v>
      </c>
      <c r="J676" s="36">
        <f t="shared" si="61"/>
        <v>0.00875558417143084</v>
      </c>
      <c r="K676" s="91"/>
    </row>
    <row r="677" spans="1:11" ht="12.75">
      <c r="A677" s="160"/>
      <c r="B677" s="146"/>
      <c r="C677" s="4">
        <v>4120</v>
      </c>
      <c r="D677" s="4" t="s">
        <v>107</v>
      </c>
      <c r="E677" s="6">
        <v>298</v>
      </c>
      <c r="F677" s="6">
        <f t="shared" si="58"/>
        <v>0.0011602360157865561</v>
      </c>
      <c r="G677" s="29">
        <v>329</v>
      </c>
      <c r="H677" s="83"/>
      <c r="I677" s="53">
        <f t="shared" si="62"/>
        <v>110.40268456375838</v>
      </c>
      <c r="J677" s="36">
        <f t="shared" si="61"/>
        <v>0.0012453900529186108</v>
      </c>
      <c r="K677" s="91"/>
    </row>
    <row r="678" spans="1:11" ht="12.75">
      <c r="A678" s="160"/>
      <c r="B678" s="146"/>
      <c r="C678" s="4">
        <v>4210</v>
      </c>
      <c r="D678" s="4" t="s">
        <v>76</v>
      </c>
      <c r="E678" s="6">
        <v>870</v>
      </c>
      <c r="F678" s="6">
        <f t="shared" si="58"/>
        <v>0.0033872662205849118</v>
      </c>
      <c r="G678" s="29">
        <v>891</v>
      </c>
      <c r="H678" s="83"/>
      <c r="I678" s="53">
        <f t="shared" si="62"/>
        <v>102.41379310344827</v>
      </c>
      <c r="J678" s="36">
        <f t="shared" si="61"/>
        <v>0.0033727736691504012</v>
      </c>
      <c r="K678" s="91"/>
    </row>
    <row r="679" spans="1:11" ht="12.75">
      <c r="A679" s="160"/>
      <c r="B679" s="146"/>
      <c r="C679" s="4">
        <v>4260</v>
      </c>
      <c r="D679" s="4" t="s">
        <v>77</v>
      </c>
      <c r="E679" s="6">
        <v>2238</v>
      </c>
      <c r="F679" s="6">
        <f t="shared" si="58"/>
        <v>0.008713450346746015</v>
      </c>
      <c r="G679" s="29">
        <v>2292</v>
      </c>
      <c r="H679" s="83"/>
      <c r="I679" s="53">
        <f t="shared" si="62"/>
        <v>102.41286863270777</v>
      </c>
      <c r="J679" s="36">
        <f t="shared" si="61"/>
        <v>0.008676091189329653</v>
      </c>
      <c r="K679" s="91"/>
    </row>
    <row r="680" spans="1:11" ht="12.75">
      <c r="A680" s="160"/>
      <c r="B680" s="146"/>
      <c r="C680" s="4">
        <v>4280</v>
      </c>
      <c r="D680" s="4" t="s">
        <v>92</v>
      </c>
      <c r="E680" s="6">
        <v>50</v>
      </c>
      <c r="F680" s="6">
        <f t="shared" si="58"/>
        <v>0.00019467047244740875</v>
      </c>
      <c r="G680" s="29"/>
      <c r="H680" s="83"/>
      <c r="I680" s="53">
        <f t="shared" si="62"/>
        <v>0</v>
      </c>
      <c r="J680" s="36">
        <f t="shared" si="61"/>
        <v>0</v>
      </c>
      <c r="K680" s="91"/>
    </row>
    <row r="681" spans="1:11" ht="12.75">
      <c r="A681" s="160"/>
      <c r="B681" s="146"/>
      <c r="C681" s="4">
        <v>4300</v>
      </c>
      <c r="D681" s="4" t="s">
        <v>89</v>
      </c>
      <c r="E681" s="6">
        <v>493</v>
      </c>
      <c r="F681" s="6">
        <f t="shared" si="58"/>
        <v>0.00191945085833145</v>
      </c>
      <c r="G681" s="29">
        <v>505</v>
      </c>
      <c r="H681" s="83"/>
      <c r="I681" s="53">
        <f t="shared" si="62"/>
        <v>102.4340770791075</v>
      </c>
      <c r="J681" s="36">
        <f t="shared" si="61"/>
        <v>0.0019116169505285663</v>
      </c>
      <c r="K681" s="91"/>
    </row>
    <row r="682" spans="1:11" ht="22.5">
      <c r="A682" s="160"/>
      <c r="B682" s="146"/>
      <c r="C682" s="4">
        <v>4370</v>
      </c>
      <c r="D682" s="4" t="s">
        <v>135</v>
      </c>
      <c r="E682" s="6">
        <v>312</v>
      </c>
      <c r="F682" s="6">
        <f t="shared" si="58"/>
        <v>0.0012147437480718305</v>
      </c>
      <c r="G682" s="29">
        <v>319</v>
      </c>
      <c r="H682" s="83"/>
      <c r="I682" s="53">
        <f t="shared" si="62"/>
        <v>102.24358974358974</v>
      </c>
      <c r="J682" s="36">
        <f t="shared" si="61"/>
        <v>0.001207536251918045</v>
      </c>
      <c r="K682" s="91"/>
    </row>
    <row r="683" spans="1:11" ht="22.5">
      <c r="A683" s="160"/>
      <c r="B683" s="146"/>
      <c r="C683" s="4">
        <v>4400</v>
      </c>
      <c r="D683" s="4" t="s">
        <v>252</v>
      </c>
      <c r="E683" s="6">
        <v>1604</v>
      </c>
      <c r="F683" s="6">
        <f t="shared" si="58"/>
        <v>0.006245028756112872</v>
      </c>
      <c r="G683" s="29">
        <v>1642</v>
      </c>
      <c r="H683" s="83"/>
      <c r="I683" s="53">
        <f t="shared" si="62"/>
        <v>102.36907730673317</v>
      </c>
      <c r="J683" s="36">
        <f t="shared" si="61"/>
        <v>0.006215594124292883</v>
      </c>
      <c r="K683" s="91"/>
    </row>
    <row r="684" spans="1:11" ht="12.75">
      <c r="A684" s="160"/>
      <c r="B684" s="146"/>
      <c r="C684" s="4">
        <v>4410</v>
      </c>
      <c r="D684" s="4" t="s">
        <v>125</v>
      </c>
      <c r="E684" s="6">
        <v>195</v>
      </c>
      <c r="F684" s="6">
        <f t="shared" si="58"/>
        <v>0.000759214842544894</v>
      </c>
      <c r="G684" s="29">
        <v>200</v>
      </c>
      <c r="H684" s="83"/>
      <c r="I684" s="53">
        <f t="shared" si="62"/>
        <v>102.56410256410255</v>
      </c>
      <c r="J684" s="36">
        <f t="shared" si="61"/>
        <v>0.0007570760200113134</v>
      </c>
      <c r="K684" s="91"/>
    </row>
    <row r="685" spans="1:11" ht="12.75">
      <c r="A685" s="160"/>
      <c r="B685" s="146"/>
      <c r="C685" s="4">
        <v>4440</v>
      </c>
      <c r="D685" s="4" t="s">
        <v>182</v>
      </c>
      <c r="E685" s="6">
        <v>1094</v>
      </c>
      <c r="F685" s="6">
        <f t="shared" si="58"/>
        <v>0.004259389937149303</v>
      </c>
      <c r="G685" s="29">
        <v>1120</v>
      </c>
      <c r="H685" s="83"/>
      <c r="I685" s="53">
        <f t="shared" si="62"/>
        <v>102.37659963436928</v>
      </c>
      <c r="J685" s="36">
        <f t="shared" si="61"/>
        <v>0.004239625712063356</v>
      </c>
      <c r="K685" s="91"/>
    </row>
    <row r="686" spans="1:11" ht="21" customHeight="1">
      <c r="A686" s="160"/>
      <c r="B686" s="146"/>
      <c r="C686" s="4">
        <v>4700</v>
      </c>
      <c r="D686" s="4" t="s">
        <v>140</v>
      </c>
      <c r="E686" s="6">
        <v>250</v>
      </c>
      <c r="F686" s="6">
        <f t="shared" si="58"/>
        <v>0.0009733523622370437</v>
      </c>
      <c r="G686" s="29"/>
      <c r="H686" s="83"/>
      <c r="I686" s="53">
        <f t="shared" si="62"/>
        <v>0</v>
      </c>
      <c r="J686" s="36">
        <f t="shared" si="61"/>
        <v>0</v>
      </c>
      <c r="K686" s="91"/>
    </row>
    <row r="687" spans="1:11" ht="12.75">
      <c r="A687" s="160"/>
      <c r="B687" s="147">
        <v>85295</v>
      </c>
      <c r="C687" s="4"/>
      <c r="D687" s="3" t="s">
        <v>9</v>
      </c>
      <c r="E687" s="5">
        <f>E690+E689+E694+E696+E697+E695+E693+E698</f>
        <v>342140</v>
      </c>
      <c r="F687" s="6">
        <f t="shared" si="58"/>
        <v>1.3320911088631284</v>
      </c>
      <c r="G687" s="5">
        <f>G690+G689+G694+G696+G697+G695+G693+G698</f>
        <v>302066</v>
      </c>
      <c r="H687" s="5">
        <f>H690+H689+H694+H696+H697+H695+H693+H698</f>
        <v>0</v>
      </c>
      <c r="I687" s="53">
        <f t="shared" si="62"/>
        <v>88.28725083299234</v>
      </c>
      <c r="J687" s="36">
        <f t="shared" si="61"/>
        <v>1.1434346253036871</v>
      </c>
      <c r="K687" s="91"/>
    </row>
    <row r="688" spans="1:11" ht="12.75">
      <c r="A688" s="160"/>
      <c r="B688" s="148"/>
      <c r="C688" s="4"/>
      <c r="D688" s="3" t="s">
        <v>305</v>
      </c>
      <c r="E688" s="5"/>
      <c r="F688" s="6">
        <f t="shared" si="58"/>
        <v>0</v>
      </c>
      <c r="G688" s="5"/>
      <c r="H688" s="84"/>
      <c r="I688" s="53"/>
      <c r="J688" s="36"/>
      <c r="K688" s="91"/>
    </row>
    <row r="689" spans="1:11" s="110" customFormat="1" ht="45" customHeight="1">
      <c r="A689" s="160"/>
      <c r="B689" s="152"/>
      <c r="C689" s="4">
        <v>2830</v>
      </c>
      <c r="D689" s="4" t="s">
        <v>195</v>
      </c>
      <c r="E689" s="6">
        <v>3000</v>
      </c>
      <c r="F689" s="6">
        <f t="shared" si="58"/>
        <v>0.011680228346844523</v>
      </c>
      <c r="G689" s="29">
        <v>2800</v>
      </c>
      <c r="H689" s="83"/>
      <c r="I689" s="53">
        <f aca="true" t="shared" si="63" ref="I689:I701">(G689/E689)*100</f>
        <v>93.33333333333333</v>
      </c>
      <c r="J689" s="36">
        <f>(G689/$G$873)*100</f>
        <v>0.010599064280158388</v>
      </c>
      <c r="K689" s="91"/>
    </row>
    <row r="690" spans="1:11" ht="12.75">
      <c r="A690" s="160"/>
      <c r="B690" s="152"/>
      <c r="C690" s="4">
        <v>3110</v>
      </c>
      <c r="D690" s="4" t="s">
        <v>190</v>
      </c>
      <c r="E690" s="6">
        <v>337813</v>
      </c>
      <c r="F690" s="6">
        <f aca="true" t="shared" si="64" ref="F690:F721">(E690/$E$873)*100</f>
        <v>1.3152443261775297</v>
      </c>
      <c r="G690" s="6">
        <v>297816</v>
      </c>
      <c r="H690" s="6">
        <f>H691+H692</f>
        <v>0</v>
      </c>
      <c r="I690" s="53">
        <f t="shared" si="63"/>
        <v>88.1600175244884</v>
      </c>
      <c r="J690" s="36">
        <f>(G690/$G$873)*100</f>
        <v>1.1273467598784466</v>
      </c>
      <c r="K690" s="91"/>
    </row>
    <row r="691" spans="1:11" ht="12.75">
      <c r="A691" s="160"/>
      <c r="B691" s="152"/>
      <c r="C691" s="4"/>
      <c r="D691" s="24" t="s">
        <v>265</v>
      </c>
      <c r="E691" s="25">
        <v>15445</v>
      </c>
      <c r="F691" s="6">
        <f t="shared" si="64"/>
        <v>0.060133708939004556</v>
      </c>
      <c r="G691" s="38">
        <v>10000</v>
      </c>
      <c r="H691" s="83"/>
      <c r="I691" s="53">
        <f t="shared" si="63"/>
        <v>64.74587245063127</v>
      </c>
      <c r="J691" s="36"/>
      <c r="K691" s="91"/>
    </row>
    <row r="692" spans="1:11" ht="12.75">
      <c r="A692" s="160"/>
      <c r="B692" s="152"/>
      <c r="C692" s="4"/>
      <c r="D692" s="24" t="s">
        <v>397</v>
      </c>
      <c r="E692" s="25">
        <v>322368</v>
      </c>
      <c r="F692" s="6">
        <f t="shared" si="64"/>
        <v>1.2551106172385251</v>
      </c>
      <c r="G692" s="38">
        <v>287816</v>
      </c>
      <c r="H692" s="83"/>
      <c r="I692" s="53">
        <f t="shared" si="63"/>
        <v>89.28181457216597</v>
      </c>
      <c r="J692" s="36"/>
      <c r="K692" s="91"/>
    </row>
    <row r="693" spans="1:11" ht="12.75" hidden="1">
      <c r="A693" s="160"/>
      <c r="B693" s="152"/>
      <c r="C693" s="4">
        <v>4010</v>
      </c>
      <c r="D693" s="4" t="s">
        <v>96</v>
      </c>
      <c r="E693" s="6"/>
      <c r="F693" s="6">
        <f t="shared" si="64"/>
        <v>0</v>
      </c>
      <c r="G693" s="29"/>
      <c r="H693" s="83"/>
      <c r="I693" s="53" t="e">
        <f t="shared" si="63"/>
        <v>#DIV/0!</v>
      </c>
      <c r="J693" s="36">
        <f aca="true" t="shared" si="65" ref="J693:J704">(G693/$G$873)*100</f>
        <v>0</v>
      </c>
      <c r="K693" s="91"/>
    </row>
    <row r="694" spans="1:11" ht="12.75" hidden="1">
      <c r="A694" s="160"/>
      <c r="B694" s="152"/>
      <c r="C694" s="4">
        <v>4110</v>
      </c>
      <c r="D694" s="4" t="s">
        <v>192</v>
      </c>
      <c r="E694" s="6"/>
      <c r="F694" s="6">
        <f t="shared" si="64"/>
        <v>0</v>
      </c>
      <c r="G694" s="29"/>
      <c r="H694" s="83"/>
      <c r="I694" s="53" t="e">
        <f t="shared" si="63"/>
        <v>#DIV/0!</v>
      </c>
      <c r="J694" s="36">
        <f t="shared" si="65"/>
        <v>0</v>
      </c>
      <c r="K694" s="91"/>
    </row>
    <row r="695" spans="1:11" ht="12.75" hidden="1">
      <c r="A695" s="160"/>
      <c r="B695" s="152"/>
      <c r="C695" s="4">
        <v>4120</v>
      </c>
      <c r="D695" s="4" t="s">
        <v>107</v>
      </c>
      <c r="E695" s="6"/>
      <c r="F695" s="6">
        <f t="shared" si="64"/>
        <v>0</v>
      </c>
      <c r="G695" s="29"/>
      <c r="H695" s="83"/>
      <c r="I695" s="53" t="e">
        <f t="shared" si="63"/>
        <v>#DIV/0!</v>
      </c>
      <c r="J695" s="36">
        <f t="shared" si="65"/>
        <v>0</v>
      </c>
      <c r="K695" s="91"/>
    </row>
    <row r="696" spans="1:11" ht="12.75">
      <c r="A696" s="160"/>
      <c r="B696" s="152"/>
      <c r="C696" s="4">
        <v>4210</v>
      </c>
      <c r="D696" s="4" t="s">
        <v>76</v>
      </c>
      <c r="E696" s="6">
        <v>35</v>
      </c>
      <c r="F696" s="6">
        <f t="shared" si="64"/>
        <v>0.00013626933071318612</v>
      </c>
      <c r="G696" s="29"/>
      <c r="H696" s="83"/>
      <c r="I696" s="53">
        <f t="shared" si="63"/>
        <v>0</v>
      </c>
      <c r="J696" s="36">
        <f t="shared" si="65"/>
        <v>0</v>
      </c>
      <c r="K696" s="91"/>
    </row>
    <row r="697" spans="1:11" ht="12.75">
      <c r="A697" s="160"/>
      <c r="B697" s="152"/>
      <c r="C697" s="4">
        <v>4300</v>
      </c>
      <c r="D697" s="4" t="s">
        <v>89</v>
      </c>
      <c r="E697" s="6">
        <v>1262</v>
      </c>
      <c r="F697" s="6">
        <f t="shared" si="64"/>
        <v>0.004913482724572597</v>
      </c>
      <c r="G697" s="29">
        <v>1450</v>
      </c>
      <c r="H697" s="83"/>
      <c r="I697" s="53">
        <f t="shared" si="63"/>
        <v>114.89698890649763</v>
      </c>
      <c r="J697" s="36">
        <f t="shared" si="65"/>
        <v>0.0054888011450820225</v>
      </c>
      <c r="K697" s="91"/>
    </row>
    <row r="698" spans="1:11" ht="22.5">
      <c r="A698" s="160"/>
      <c r="B698" s="152"/>
      <c r="C698" s="4">
        <v>4370</v>
      </c>
      <c r="D698" s="4" t="s">
        <v>135</v>
      </c>
      <c r="E698" s="6">
        <v>30</v>
      </c>
      <c r="F698" s="6">
        <f t="shared" si="64"/>
        <v>0.00011680228346844523</v>
      </c>
      <c r="G698" s="29"/>
      <c r="H698" s="83"/>
      <c r="I698" s="53">
        <f t="shared" si="63"/>
        <v>0</v>
      </c>
      <c r="J698" s="36">
        <f t="shared" si="65"/>
        <v>0</v>
      </c>
      <c r="K698" s="91"/>
    </row>
    <row r="699" spans="1:11" s="13" customFormat="1" ht="21">
      <c r="A699" s="159">
        <v>853</v>
      </c>
      <c r="B699" s="59"/>
      <c r="C699" s="3"/>
      <c r="D699" s="3" t="s">
        <v>247</v>
      </c>
      <c r="E699" s="5">
        <f>E700</f>
        <v>169059</v>
      </c>
      <c r="F699" s="6">
        <f t="shared" si="64"/>
        <v>0.6582159080297295</v>
      </c>
      <c r="G699" s="5">
        <f>G700</f>
        <v>171253</v>
      </c>
      <c r="H699" s="5">
        <f>H700</f>
        <v>0</v>
      </c>
      <c r="I699" s="53">
        <f t="shared" si="63"/>
        <v>101.29777178381512</v>
      </c>
      <c r="J699" s="36">
        <f t="shared" si="65"/>
        <v>0.6482576982749874</v>
      </c>
      <c r="K699" s="91"/>
    </row>
    <row r="700" spans="1:11" s="13" customFormat="1" ht="12.75">
      <c r="A700" s="160"/>
      <c r="B700" s="147">
        <v>85395</v>
      </c>
      <c r="C700" s="3"/>
      <c r="D700" s="3" t="s">
        <v>9</v>
      </c>
      <c r="E700" s="5">
        <f>SUM(E703:E724)</f>
        <v>169059</v>
      </c>
      <c r="F700" s="6">
        <f t="shared" si="64"/>
        <v>0.6582159080297295</v>
      </c>
      <c r="G700" s="5">
        <f>SUM(G703:G724)</f>
        <v>171253</v>
      </c>
      <c r="H700" s="5">
        <f>SUM(H703:H724)</f>
        <v>0</v>
      </c>
      <c r="I700" s="53">
        <f t="shared" si="63"/>
        <v>101.29777178381512</v>
      </c>
      <c r="J700" s="36">
        <f t="shared" si="65"/>
        <v>0.6482576982749874</v>
      </c>
      <c r="K700" s="91"/>
    </row>
    <row r="701" spans="1:11" s="18" customFormat="1" ht="12.75">
      <c r="A701" s="160"/>
      <c r="B701" s="148"/>
      <c r="C701" s="8"/>
      <c r="D701" s="8" t="s">
        <v>232</v>
      </c>
      <c r="E701" s="11">
        <f>E700</f>
        <v>169059</v>
      </c>
      <c r="F701" s="6">
        <f t="shared" si="64"/>
        <v>0.6582159080297295</v>
      </c>
      <c r="G701" s="11">
        <f>G700</f>
        <v>171253</v>
      </c>
      <c r="H701" s="61"/>
      <c r="I701" s="53">
        <f t="shared" si="63"/>
        <v>101.29777178381512</v>
      </c>
      <c r="J701" s="36">
        <f t="shared" si="65"/>
        <v>0.6482576982749874</v>
      </c>
      <c r="K701" s="93"/>
    </row>
    <row r="702" spans="1:11" s="18" customFormat="1" ht="12.75">
      <c r="A702" s="160"/>
      <c r="B702" s="148"/>
      <c r="C702" s="8"/>
      <c r="D702" s="8" t="s">
        <v>279</v>
      </c>
      <c r="E702" s="11"/>
      <c r="F702" s="6">
        <f t="shared" si="64"/>
        <v>0</v>
      </c>
      <c r="G702" s="11"/>
      <c r="H702" s="61"/>
      <c r="I702" s="53"/>
      <c r="J702" s="36">
        <f t="shared" si="65"/>
        <v>0</v>
      </c>
      <c r="K702" s="93"/>
    </row>
    <row r="703" spans="1:11" s="110" customFormat="1" ht="12.75">
      <c r="A703" s="160"/>
      <c r="B703" s="148"/>
      <c r="C703" s="4">
        <v>3027</v>
      </c>
      <c r="D703" s="4" t="s">
        <v>176</v>
      </c>
      <c r="E703" s="6">
        <v>569</v>
      </c>
      <c r="F703" s="6">
        <f t="shared" si="64"/>
        <v>0.0022153499764515114</v>
      </c>
      <c r="G703" s="6">
        <v>970.75</v>
      </c>
      <c r="H703" s="62"/>
      <c r="I703" s="53">
        <f aca="true" t="shared" si="66" ref="I703:I708">(G703/E703)*100</f>
        <v>170.60632688927944</v>
      </c>
      <c r="J703" s="36">
        <f t="shared" si="65"/>
        <v>0.0036746577321299127</v>
      </c>
      <c r="K703" s="91"/>
    </row>
    <row r="704" spans="1:11" ht="12.75">
      <c r="A704" s="160"/>
      <c r="B704" s="148"/>
      <c r="C704" s="4">
        <v>3119</v>
      </c>
      <c r="D704" s="4" t="s">
        <v>190</v>
      </c>
      <c r="E704" s="6">
        <v>17751</v>
      </c>
      <c r="F704" s="6">
        <f t="shared" si="64"/>
        <v>0.06911191112827905</v>
      </c>
      <c r="G704" s="29">
        <v>17981.7</v>
      </c>
      <c r="H704" s="83"/>
      <c r="I704" s="53">
        <f t="shared" si="66"/>
        <v>101.29964509041744</v>
      </c>
      <c r="J704" s="36">
        <f t="shared" si="65"/>
        <v>0.06806756934518716</v>
      </c>
      <c r="K704" s="91"/>
    </row>
    <row r="705" spans="1:11" ht="12.75">
      <c r="A705" s="160"/>
      <c r="B705" s="148"/>
      <c r="C705" s="4">
        <v>4017</v>
      </c>
      <c r="D705" s="4" t="s">
        <v>96</v>
      </c>
      <c r="E705" s="6">
        <v>45794</v>
      </c>
      <c r="F705" s="6">
        <f t="shared" si="64"/>
        <v>0.1782947923051327</v>
      </c>
      <c r="G705" s="29">
        <v>44990.6</v>
      </c>
      <c r="H705" s="83"/>
      <c r="I705" s="53">
        <f t="shared" si="66"/>
        <v>98.24562169716556</v>
      </c>
      <c r="J705" s="36"/>
      <c r="K705" s="91"/>
    </row>
    <row r="706" spans="1:11" ht="12.75">
      <c r="A706" s="160"/>
      <c r="B706" s="148"/>
      <c r="C706" s="4">
        <v>4019</v>
      </c>
      <c r="D706" s="4" t="s">
        <v>96</v>
      </c>
      <c r="E706" s="6">
        <v>2808</v>
      </c>
      <c r="F706" s="6">
        <f t="shared" si="64"/>
        <v>0.010932693732646473</v>
      </c>
      <c r="G706" s="29">
        <v>2283.9</v>
      </c>
      <c r="H706" s="83"/>
      <c r="I706" s="53">
        <f t="shared" si="66"/>
        <v>81.33547008547009</v>
      </c>
      <c r="J706" s="36">
        <f>(G706/$G$873)*100</f>
        <v>0.008645429610519194</v>
      </c>
      <c r="K706" s="91"/>
    </row>
    <row r="707" spans="1:11" ht="12.75">
      <c r="A707" s="160"/>
      <c r="B707" s="148"/>
      <c r="C707" s="4">
        <v>4047</v>
      </c>
      <c r="D707" s="4" t="s">
        <v>98</v>
      </c>
      <c r="E707" s="6">
        <v>3552</v>
      </c>
      <c r="F707" s="6">
        <f t="shared" si="64"/>
        <v>0.013829390362663917</v>
      </c>
      <c r="G707" s="29">
        <v>4032.7</v>
      </c>
      <c r="H707" s="83"/>
      <c r="I707" s="53">
        <f t="shared" si="66"/>
        <v>113.53322072072072</v>
      </c>
      <c r="J707" s="36">
        <f>(G707/$G$873)*100</f>
        <v>0.015265302329498118</v>
      </c>
      <c r="K707" s="91"/>
    </row>
    <row r="708" spans="1:11" ht="12.75">
      <c r="A708" s="160"/>
      <c r="B708" s="148"/>
      <c r="C708" s="4">
        <v>4117</v>
      </c>
      <c r="D708" s="4" t="s">
        <v>192</v>
      </c>
      <c r="E708" s="6">
        <v>8981</v>
      </c>
      <c r="F708" s="6">
        <f t="shared" si="64"/>
        <v>0.03496671026100356</v>
      </c>
      <c r="G708" s="29">
        <v>8835.09</v>
      </c>
      <c r="H708" s="83"/>
      <c r="I708" s="53">
        <f t="shared" si="66"/>
        <v>98.37534795679768</v>
      </c>
      <c r="J708" s="36">
        <f>(G708/$G$873)*100</f>
        <v>0.033444173868208776</v>
      </c>
      <c r="K708" s="91"/>
    </row>
    <row r="709" spans="1:11" ht="12.75" hidden="1">
      <c r="A709" s="160"/>
      <c r="B709" s="148"/>
      <c r="C709" s="4">
        <v>4119</v>
      </c>
      <c r="D709" s="4" t="s">
        <v>192</v>
      </c>
      <c r="E709" s="6"/>
      <c r="F709" s="6">
        <f t="shared" si="64"/>
        <v>0</v>
      </c>
      <c r="G709" s="29"/>
      <c r="H709" s="83"/>
      <c r="I709" s="53"/>
      <c r="J709" s="36"/>
      <c r="K709" s="91"/>
    </row>
    <row r="710" spans="1:11" ht="12.75">
      <c r="A710" s="160"/>
      <c r="B710" s="148"/>
      <c r="C710" s="4">
        <v>4127</v>
      </c>
      <c r="D710" s="4" t="s">
        <v>107</v>
      </c>
      <c r="E710" s="6">
        <v>1107</v>
      </c>
      <c r="F710" s="6">
        <f t="shared" si="64"/>
        <v>0.0043100042599856295</v>
      </c>
      <c r="G710" s="29">
        <v>1104.9</v>
      </c>
      <c r="H710" s="83"/>
      <c r="I710" s="53">
        <f>(G710/E710)*100</f>
        <v>99.81029810298104</v>
      </c>
      <c r="J710" s="36"/>
      <c r="K710" s="91"/>
    </row>
    <row r="711" spans="1:11" ht="12.75">
      <c r="A711" s="160"/>
      <c r="B711" s="148"/>
      <c r="C711" s="4">
        <v>4137</v>
      </c>
      <c r="D711" s="4" t="s">
        <v>194</v>
      </c>
      <c r="E711" s="6">
        <v>429</v>
      </c>
      <c r="F711" s="6">
        <f t="shared" si="64"/>
        <v>0.001670272653598767</v>
      </c>
      <c r="G711" s="29">
        <v>10</v>
      </c>
      <c r="H711" s="83"/>
      <c r="I711" s="53">
        <f>(G711/E711)*100</f>
        <v>2.331002331002331</v>
      </c>
      <c r="J711" s="36"/>
      <c r="K711" s="91"/>
    </row>
    <row r="712" spans="1:11" ht="12.75">
      <c r="A712" s="160"/>
      <c r="B712" s="148"/>
      <c r="C712" s="4">
        <v>4177</v>
      </c>
      <c r="D712" s="4" t="s">
        <v>108</v>
      </c>
      <c r="E712" s="6">
        <v>500</v>
      </c>
      <c r="F712" s="6">
        <f t="shared" si="64"/>
        <v>0.0019467047244740873</v>
      </c>
      <c r="G712" s="29"/>
      <c r="H712" s="83"/>
      <c r="I712" s="53">
        <f>(G712/E712)*100</f>
        <v>0</v>
      </c>
      <c r="J712" s="36"/>
      <c r="K712" s="91"/>
    </row>
    <row r="713" spans="1:11" ht="12.75">
      <c r="A713" s="160"/>
      <c r="B713" s="148"/>
      <c r="C713" s="4">
        <v>4217</v>
      </c>
      <c r="D713" s="4" t="s">
        <v>76</v>
      </c>
      <c r="E713" s="6">
        <v>1947</v>
      </c>
      <c r="F713" s="6">
        <f t="shared" si="64"/>
        <v>0.007580468197102097</v>
      </c>
      <c r="G713" s="29">
        <v>1858</v>
      </c>
      <c r="H713" s="83"/>
      <c r="I713" s="53">
        <f>(G713/E713)*100</f>
        <v>95.42886492039034</v>
      </c>
      <c r="J713" s="36"/>
      <c r="K713" s="91"/>
    </row>
    <row r="714" spans="1:11" ht="12.75">
      <c r="A714" s="160"/>
      <c r="B714" s="148"/>
      <c r="C714" s="4">
        <v>4267</v>
      </c>
      <c r="D714" s="4" t="s">
        <v>77</v>
      </c>
      <c r="E714" s="6">
        <v>1334</v>
      </c>
      <c r="F714" s="6">
        <f t="shared" si="64"/>
        <v>0.0051938082048968645</v>
      </c>
      <c r="G714" s="29">
        <v>1195.1</v>
      </c>
      <c r="H714" s="83"/>
      <c r="I714" s="53">
        <f>(G714/E714)*100</f>
        <v>89.58770614692652</v>
      </c>
      <c r="J714" s="36"/>
      <c r="K714" s="91"/>
    </row>
    <row r="715" spans="1:11" ht="12.75" hidden="1">
      <c r="A715" s="160"/>
      <c r="B715" s="148"/>
      <c r="C715" s="4">
        <v>4269</v>
      </c>
      <c r="D715" s="4" t="s">
        <v>77</v>
      </c>
      <c r="E715" s="6"/>
      <c r="F715" s="6">
        <f t="shared" si="64"/>
        <v>0</v>
      </c>
      <c r="G715" s="29"/>
      <c r="H715" s="83"/>
      <c r="I715" s="53"/>
      <c r="J715" s="36"/>
      <c r="K715" s="91"/>
    </row>
    <row r="716" spans="1:11" ht="12.75">
      <c r="A716" s="160"/>
      <c r="B716" s="148"/>
      <c r="C716" s="4">
        <v>4287</v>
      </c>
      <c r="D716" s="4" t="s">
        <v>92</v>
      </c>
      <c r="E716" s="6"/>
      <c r="F716" s="6">
        <f t="shared" si="64"/>
        <v>0</v>
      </c>
      <c r="G716" s="29">
        <v>60</v>
      </c>
      <c r="H716" s="83"/>
      <c r="I716" s="53"/>
      <c r="J716" s="36"/>
      <c r="K716" s="91"/>
    </row>
    <row r="717" spans="1:11" ht="12.75">
      <c r="A717" s="160"/>
      <c r="B717" s="148"/>
      <c r="C717" s="4">
        <v>4307</v>
      </c>
      <c r="D717" s="4" t="s">
        <v>89</v>
      </c>
      <c r="E717" s="6">
        <v>77443</v>
      </c>
      <c r="F717" s="6">
        <f t="shared" si="64"/>
        <v>0.3015173079548935</v>
      </c>
      <c r="G717" s="29">
        <v>80861.76</v>
      </c>
      <c r="H717" s="83"/>
      <c r="I717" s="53">
        <f>(G717/E717)*100</f>
        <v>104.41455005617033</v>
      </c>
      <c r="J717" s="36"/>
      <c r="K717" s="91"/>
    </row>
    <row r="718" spans="1:11" ht="12.75">
      <c r="A718" s="160"/>
      <c r="B718" s="148"/>
      <c r="C718" s="4">
        <v>4309</v>
      </c>
      <c r="D718" s="4" t="s">
        <v>89</v>
      </c>
      <c r="E718" s="6">
        <v>4800</v>
      </c>
      <c r="F718" s="6">
        <f t="shared" si="64"/>
        <v>0.018688365354951237</v>
      </c>
      <c r="G718" s="29">
        <v>4526.2</v>
      </c>
      <c r="H718" s="83"/>
      <c r="I718" s="53">
        <f>(G718/E718)*100</f>
        <v>94.29583333333333</v>
      </c>
      <c r="J718" s="36">
        <f>(G718/$G$873)*100</f>
        <v>0.017133387408876034</v>
      </c>
      <c r="K718" s="91"/>
    </row>
    <row r="719" spans="1:11" ht="12.75" hidden="1">
      <c r="A719" s="160"/>
      <c r="B719" s="148"/>
      <c r="C719" s="4">
        <v>4357</v>
      </c>
      <c r="D719" s="4" t="s">
        <v>250</v>
      </c>
      <c r="E719" s="6"/>
      <c r="F719" s="6">
        <f t="shared" si="64"/>
        <v>0</v>
      </c>
      <c r="G719" s="29"/>
      <c r="H719" s="83"/>
      <c r="I719" s="53" t="e">
        <f>(G719/E719)*100</f>
        <v>#DIV/0!</v>
      </c>
      <c r="J719" s="36"/>
      <c r="K719" s="91"/>
    </row>
    <row r="720" spans="1:11" ht="33.75" hidden="1">
      <c r="A720" s="160"/>
      <c r="B720" s="148"/>
      <c r="C720" s="4">
        <v>4377</v>
      </c>
      <c r="D720" s="4" t="s">
        <v>310</v>
      </c>
      <c r="E720" s="6"/>
      <c r="F720" s="6">
        <f t="shared" si="64"/>
        <v>0</v>
      </c>
      <c r="G720" s="29"/>
      <c r="H720" s="83"/>
      <c r="I720" s="53" t="e">
        <f>(G720/E720)*100</f>
        <v>#DIV/0!</v>
      </c>
      <c r="J720" s="36">
        <f>(G720/$G$873)*100</f>
        <v>0</v>
      </c>
      <c r="K720" s="91"/>
    </row>
    <row r="721" spans="1:11" ht="22.5">
      <c r="A721" s="160"/>
      <c r="B721" s="148"/>
      <c r="C721" s="4">
        <v>4407</v>
      </c>
      <c r="D721" s="4" t="s">
        <v>252</v>
      </c>
      <c r="E721" s="6">
        <v>950</v>
      </c>
      <c r="F721" s="6">
        <f t="shared" si="64"/>
        <v>0.003698738976500766</v>
      </c>
      <c r="G721" s="29">
        <v>546.15</v>
      </c>
      <c r="H721" s="83"/>
      <c r="I721" s="53">
        <f>(G721/E721)*100</f>
        <v>57.48947368421052</v>
      </c>
      <c r="J721" s="36">
        <f>(G721/$G$873)*100</f>
        <v>0.002067385341645894</v>
      </c>
      <c r="K721" s="91"/>
    </row>
    <row r="722" spans="1:11" ht="22.5">
      <c r="A722" s="160"/>
      <c r="B722" s="148"/>
      <c r="C722" s="4">
        <v>4409</v>
      </c>
      <c r="D722" s="4" t="s">
        <v>252</v>
      </c>
      <c r="E722" s="6"/>
      <c r="F722" s="6">
        <f aca="true" t="shared" si="67" ref="F722:F752">(E722/$E$873)*100</f>
        <v>0</v>
      </c>
      <c r="G722" s="29">
        <v>896.15</v>
      </c>
      <c r="H722" s="83"/>
      <c r="I722" s="53"/>
      <c r="J722" s="36"/>
      <c r="K722" s="91"/>
    </row>
    <row r="723" spans="1:11" ht="14.25" customHeight="1">
      <c r="A723" s="160"/>
      <c r="B723" s="148"/>
      <c r="C723" s="4">
        <v>4447</v>
      </c>
      <c r="D723" s="4" t="s">
        <v>182</v>
      </c>
      <c r="E723" s="6">
        <v>1094</v>
      </c>
      <c r="F723" s="6">
        <f t="shared" si="67"/>
        <v>0.004259389937149303</v>
      </c>
      <c r="G723" s="29">
        <v>1100</v>
      </c>
      <c r="H723" s="83"/>
      <c r="I723" s="53">
        <f>(G723/E723)*100</f>
        <v>100.54844606946985</v>
      </c>
      <c r="J723" s="36"/>
      <c r="K723" s="91"/>
    </row>
    <row r="724" spans="1:11" ht="22.5" hidden="1">
      <c r="A724" s="97"/>
      <c r="B724" s="88"/>
      <c r="C724" s="4">
        <v>4709</v>
      </c>
      <c r="D724" s="4" t="s">
        <v>140</v>
      </c>
      <c r="E724" s="6"/>
      <c r="F724" s="6">
        <f t="shared" si="67"/>
        <v>0</v>
      </c>
      <c r="G724" s="29"/>
      <c r="H724" s="83"/>
      <c r="I724" s="53"/>
      <c r="J724" s="36"/>
      <c r="K724" s="91"/>
    </row>
    <row r="725" spans="1:11" s="13" customFormat="1" ht="12.75">
      <c r="A725" s="159">
        <v>854</v>
      </c>
      <c r="B725" s="3"/>
      <c r="C725" s="3"/>
      <c r="D725" s="3" t="s">
        <v>30</v>
      </c>
      <c r="E725" s="5">
        <f>E728+E740+E743</f>
        <v>434713</v>
      </c>
      <c r="F725" s="6">
        <f t="shared" si="67"/>
        <v>1.6925157017806078</v>
      </c>
      <c r="G725" s="5">
        <f>G728+G740+G743</f>
        <v>280867</v>
      </c>
      <c r="H725" s="5">
        <f>H728+H740+H743</f>
        <v>0</v>
      </c>
      <c r="I725" s="53">
        <f>(G725/E725)*100</f>
        <v>64.60975402161885</v>
      </c>
      <c r="J725" s="36">
        <f aca="true" t="shared" si="68" ref="J725:J738">(G725/$G$873)*100</f>
        <v>1.0631883525625878</v>
      </c>
      <c r="K725" s="91"/>
    </row>
    <row r="726" spans="1:11" s="13" customFormat="1" ht="12.75">
      <c r="A726" s="160"/>
      <c r="B726" s="3"/>
      <c r="C726" s="3"/>
      <c r="D726" s="8" t="s">
        <v>234</v>
      </c>
      <c r="E726" s="6">
        <f>E729+E730+E731+E732+E733+E734+E735+E736+E737+E738+E741+E742+E744+E745</f>
        <v>434713</v>
      </c>
      <c r="F726" s="6">
        <f t="shared" si="67"/>
        <v>1.6925157017806078</v>
      </c>
      <c r="G726" s="6">
        <f>G729+G730+G731+G732+G733+G734+G735+G736+G737+G738+G741+G742+G744+G745</f>
        <v>280867</v>
      </c>
      <c r="H726" s="6">
        <f>H729+H730+H731+H732+H733+H734+H735+H736+H737+H738+H741+H742+H744+H745</f>
        <v>0</v>
      </c>
      <c r="I726" s="53">
        <f>(G726/E726)*100</f>
        <v>64.60975402161885</v>
      </c>
      <c r="J726" s="36">
        <f t="shared" si="68"/>
        <v>1.0631883525625878</v>
      </c>
      <c r="K726" s="91"/>
    </row>
    <row r="727" spans="1:11" s="13" customFormat="1" ht="12.75">
      <c r="A727" s="160"/>
      <c r="B727" s="3"/>
      <c r="C727" s="3"/>
      <c r="D727" s="8" t="s">
        <v>233</v>
      </c>
      <c r="E727" s="5">
        <v>0</v>
      </c>
      <c r="F727" s="6">
        <f t="shared" si="67"/>
        <v>0</v>
      </c>
      <c r="G727" s="5">
        <v>0</v>
      </c>
      <c r="H727" s="84"/>
      <c r="I727" s="53"/>
      <c r="J727" s="36">
        <f t="shared" si="68"/>
        <v>0</v>
      </c>
      <c r="K727" s="91"/>
    </row>
    <row r="728" spans="1:11" ht="12.75">
      <c r="A728" s="160"/>
      <c r="B728" s="147">
        <v>85401</v>
      </c>
      <c r="C728" s="4"/>
      <c r="D728" s="3" t="s">
        <v>201</v>
      </c>
      <c r="E728" s="5">
        <f>E729+E731+E732+E733+E734+E735+E737+E730+E736+E738</f>
        <v>278445</v>
      </c>
      <c r="F728" s="6">
        <f t="shared" si="67"/>
        <v>1.0841003940123746</v>
      </c>
      <c r="G728" s="5">
        <f>G729+G731+G732+G733+G734+G735+G737+G730+G736+G738</f>
        <v>254222</v>
      </c>
      <c r="H728" s="5">
        <f>H729+H731+H732+H733+H734+H735+H737+H730+H736+H738</f>
        <v>0</v>
      </c>
      <c r="I728" s="53">
        <f>(G728/E728)*100</f>
        <v>91.30061592055881</v>
      </c>
      <c r="J728" s="36">
        <f t="shared" si="68"/>
        <v>0.9623268997965806</v>
      </c>
      <c r="K728" s="91"/>
    </row>
    <row r="729" spans="1:11" ht="12.75">
      <c r="A729" s="160"/>
      <c r="B729" s="152"/>
      <c r="C729" s="4">
        <v>3020</v>
      </c>
      <c r="D729" s="4" t="s">
        <v>202</v>
      </c>
      <c r="E729" s="6">
        <v>14826</v>
      </c>
      <c r="F729" s="6">
        <f t="shared" si="67"/>
        <v>0.05772368849010564</v>
      </c>
      <c r="G729" s="29">
        <v>12404</v>
      </c>
      <c r="H729" s="83"/>
      <c r="I729" s="53">
        <f>(G729/E729)*100</f>
        <v>83.66383380547686</v>
      </c>
      <c r="J729" s="36">
        <f t="shared" si="68"/>
        <v>0.04695385476110166</v>
      </c>
      <c r="K729" s="91"/>
    </row>
    <row r="730" spans="1:11" ht="12.75" hidden="1">
      <c r="A730" s="160"/>
      <c r="B730" s="152"/>
      <c r="C730" s="4">
        <v>3110</v>
      </c>
      <c r="D730" s="4" t="s">
        <v>190</v>
      </c>
      <c r="E730" s="6"/>
      <c r="F730" s="6">
        <f t="shared" si="67"/>
        <v>0</v>
      </c>
      <c r="G730" s="29"/>
      <c r="H730" s="83"/>
      <c r="I730" s="53"/>
      <c r="J730" s="36">
        <f t="shared" si="68"/>
        <v>0</v>
      </c>
      <c r="K730" s="91"/>
    </row>
    <row r="731" spans="1:11" ht="12.75">
      <c r="A731" s="160"/>
      <c r="B731" s="152"/>
      <c r="C731" s="4">
        <v>4010</v>
      </c>
      <c r="D731" s="4" t="s">
        <v>191</v>
      </c>
      <c r="E731" s="6">
        <v>197040</v>
      </c>
      <c r="F731" s="6">
        <f t="shared" si="67"/>
        <v>0.7671573978207483</v>
      </c>
      <c r="G731" s="29">
        <v>177380</v>
      </c>
      <c r="H731" s="83"/>
      <c r="I731" s="53">
        <f>(G731/E731)*100</f>
        <v>90.02233049127081</v>
      </c>
      <c r="J731" s="36">
        <f t="shared" si="68"/>
        <v>0.6714507221480339</v>
      </c>
      <c r="K731" s="91"/>
    </row>
    <row r="732" spans="1:11" ht="12.75">
      <c r="A732" s="160"/>
      <c r="B732" s="152"/>
      <c r="C732" s="4">
        <v>4040</v>
      </c>
      <c r="D732" s="4" t="s">
        <v>98</v>
      </c>
      <c r="E732" s="6">
        <v>16527</v>
      </c>
      <c r="F732" s="6">
        <f t="shared" si="67"/>
        <v>0.06434637796276647</v>
      </c>
      <c r="G732" s="29">
        <v>15050</v>
      </c>
      <c r="H732" s="83"/>
      <c r="I732" s="53">
        <f>(G732/E732)*100</f>
        <v>91.06310885218127</v>
      </c>
      <c r="J732" s="36">
        <f t="shared" si="68"/>
        <v>0.056969970505851335</v>
      </c>
      <c r="K732" s="91"/>
    </row>
    <row r="733" spans="1:11" ht="12.75">
      <c r="A733" s="160"/>
      <c r="B733" s="152"/>
      <c r="C733" s="4">
        <v>4110</v>
      </c>
      <c r="D733" s="4" t="s">
        <v>192</v>
      </c>
      <c r="E733" s="6">
        <v>35200</v>
      </c>
      <c r="F733" s="6">
        <f t="shared" si="67"/>
        <v>0.13704801260297575</v>
      </c>
      <c r="G733" s="29">
        <v>29190</v>
      </c>
      <c r="H733" s="83"/>
      <c r="I733" s="53">
        <f>(G733/E733)*100</f>
        <v>82.92613636363636</v>
      </c>
      <c r="J733" s="36">
        <f t="shared" si="68"/>
        <v>0.1104952451206512</v>
      </c>
      <c r="K733" s="91"/>
    </row>
    <row r="734" spans="1:11" ht="12.75">
      <c r="A734" s="160"/>
      <c r="B734" s="152"/>
      <c r="C734" s="4">
        <v>4120</v>
      </c>
      <c r="D734" s="4" t="s">
        <v>107</v>
      </c>
      <c r="E734" s="6">
        <v>3598</v>
      </c>
      <c r="F734" s="6">
        <f t="shared" si="67"/>
        <v>0.014008487197315532</v>
      </c>
      <c r="G734" s="29">
        <v>4158</v>
      </c>
      <c r="H734" s="83"/>
      <c r="I734" s="53">
        <f>(G734/E734)*100</f>
        <v>115.56420233463034</v>
      </c>
      <c r="J734" s="36">
        <f t="shared" si="68"/>
        <v>0.015739610456035207</v>
      </c>
      <c r="K734" s="91"/>
    </row>
    <row r="735" spans="1:11" ht="12.75">
      <c r="A735" s="160"/>
      <c r="B735" s="152"/>
      <c r="C735" s="4">
        <v>4210</v>
      </c>
      <c r="D735" s="4" t="s">
        <v>76</v>
      </c>
      <c r="E735" s="6">
        <v>1000</v>
      </c>
      <c r="F735" s="6">
        <f t="shared" si="67"/>
        <v>0.0038934094489481747</v>
      </c>
      <c r="G735" s="29">
        <v>7400</v>
      </c>
      <c r="H735" s="83"/>
      <c r="I735" s="53">
        <f>(G735/E735)*100</f>
        <v>740</v>
      </c>
      <c r="J735" s="36">
        <f t="shared" si="68"/>
        <v>0.0280118127404186</v>
      </c>
      <c r="K735" s="91"/>
    </row>
    <row r="736" spans="1:11" ht="12.75" hidden="1">
      <c r="A736" s="160"/>
      <c r="B736" s="152"/>
      <c r="C736" s="4">
        <v>4300</v>
      </c>
      <c r="D736" s="4" t="s">
        <v>89</v>
      </c>
      <c r="E736" s="6"/>
      <c r="F736" s="6">
        <f t="shared" si="67"/>
        <v>0</v>
      </c>
      <c r="G736" s="29"/>
      <c r="H736" s="83"/>
      <c r="I736" s="53"/>
      <c r="J736" s="36">
        <f t="shared" si="68"/>
        <v>0</v>
      </c>
      <c r="K736" s="91"/>
    </row>
    <row r="737" spans="1:11" ht="12.75">
      <c r="A737" s="160"/>
      <c r="B737" s="152"/>
      <c r="C737" s="4">
        <v>4440</v>
      </c>
      <c r="D737" s="4" t="s">
        <v>203</v>
      </c>
      <c r="E737" s="6">
        <v>10254</v>
      </c>
      <c r="F737" s="6">
        <f t="shared" si="67"/>
        <v>0.03992302048951458</v>
      </c>
      <c r="G737" s="29">
        <v>8640</v>
      </c>
      <c r="H737" s="83"/>
      <c r="I737" s="53">
        <f>(G737/E737)*100</f>
        <v>84.25980105324751</v>
      </c>
      <c r="J737" s="36">
        <f t="shared" si="68"/>
        <v>0.03270568406448874</v>
      </c>
      <c r="K737" s="91"/>
    </row>
    <row r="738" spans="1:11" ht="22.5" hidden="1">
      <c r="A738" s="160"/>
      <c r="B738" s="154"/>
      <c r="C738" s="4">
        <v>4750</v>
      </c>
      <c r="D738" s="4" t="s">
        <v>183</v>
      </c>
      <c r="E738" s="6"/>
      <c r="F738" s="6">
        <f t="shared" si="67"/>
        <v>0</v>
      </c>
      <c r="G738" s="29"/>
      <c r="H738" s="83"/>
      <c r="I738" s="53"/>
      <c r="J738" s="36">
        <f t="shared" si="68"/>
        <v>0</v>
      </c>
      <c r="K738" s="91"/>
    </row>
    <row r="739" spans="1:11" ht="12.75">
      <c r="A739" s="160"/>
      <c r="B739" s="115"/>
      <c r="C739" s="4"/>
      <c r="D739" s="4" t="s">
        <v>398</v>
      </c>
      <c r="E739" s="6"/>
      <c r="F739" s="6">
        <f t="shared" si="67"/>
        <v>0</v>
      </c>
      <c r="G739" s="29"/>
      <c r="H739" s="83"/>
      <c r="I739" s="53"/>
      <c r="J739" s="36"/>
      <c r="K739" s="91"/>
    </row>
    <row r="740" spans="1:11" ht="12.75">
      <c r="A740" s="160"/>
      <c r="B740" s="145">
        <v>85415</v>
      </c>
      <c r="C740" s="4"/>
      <c r="D740" s="3" t="s">
        <v>31</v>
      </c>
      <c r="E740" s="5">
        <f>E741+E742</f>
        <v>154591</v>
      </c>
      <c r="F740" s="6">
        <f t="shared" si="67"/>
        <v>0.6018860601223472</v>
      </c>
      <c r="G740" s="5">
        <f>G741+G742</f>
        <v>25000</v>
      </c>
      <c r="H740" s="5">
        <f>H741+H742</f>
        <v>0</v>
      </c>
      <c r="I740" s="53">
        <f aca="true" t="shared" si="69" ref="I740:I749">(G740/E740)*100</f>
        <v>16.171704691734963</v>
      </c>
      <c r="J740" s="36">
        <f>(G740/$G$873)*100</f>
        <v>0.09463450250141418</v>
      </c>
      <c r="K740" s="91"/>
    </row>
    <row r="741" spans="1:11" ht="12.75">
      <c r="A741" s="160"/>
      <c r="B741" s="145"/>
      <c r="C741" s="4">
        <v>3240</v>
      </c>
      <c r="D741" s="4" t="s">
        <v>204</v>
      </c>
      <c r="E741" s="6">
        <v>132312</v>
      </c>
      <c r="F741" s="6">
        <f t="shared" si="67"/>
        <v>0.5151447910092308</v>
      </c>
      <c r="G741" s="29">
        <v>25000</v>
      </c>
      <c r="H741" s="83"/>
      <c r="I741" s="53">
        <f t="shared" si="69"/>
        <v>18.89473365983433</v>
      </c>
      <c r="J741" s="36">
        <f>(G741/$G$873)*100</f>
        <v>0.09463450250141418</v>
      </c>
      <c r="K741" s="91"/>
    </row>
    <row r="742" spans="1:11" ht="12.75">
      <c r="A742" s="160"/>
      <c r="B742" s="145"/>
      <c r="C742" s="4">
        <v>3260</v>
      </c>
      <c r="D742" s="4" t="s">
        <v>227</v>
      </c>
      <c r="E742" s="6">
        <v>22279</v>
      </c>
      <c r="F742" s="6">
        <f t="shared" si="67"/>
        <v>0.08674126911311639</v>
      </c>
      <c r="G742" s="29"/>
      <c r="H742" s="83"/>
      <c r="I742" s="53">
        <f t="shared" si="69"/>
        <v>0</v>
      </c>
      <c r="J742" s="36">
        <f>(G742/$G$873)*100</f>
        <v>0</v>
      </c>
      <c r="K742" s="91"/>
    </row>
    <row r="743" spans="1:11" ht="12.75">
      <c r="A743" s="160"/>
      <c r="B743" s="147">
        <v>85446</v>
      </c>
      <c r="C743" s="4"/>
      <c r="D743" s="3" t="s">
        <v>205</v>
      </c>
      <c r="E743" s="5">
        <f>E744+E745</f>
        <v>1677</v>
      </c>
      <c r="F743" s="6">
        <f t="shared" si="67"/>
        <v>0.006529247645886089</v>
      </c>
      <c r="G743" s="5">
        <f>G744+G745</f>
        <v>1645</v>
      </c>
      <c r="H743" s="5">
        <f>H744+H745</f>
        <v>0</v>
      </c>
      <c r="I743" s="53">
        <f t="shared" si="69"/>
        <v>98.09183064997018</v>
      </c>
      <c r="J743" s="36">
        <f>(G743/$G$873)*100</f>
        <v>0.006226950264593053</v>
      </c>
      <c r="K743" s="91"/>
    </row>
    <row r="744" spans="1:11" ht="12.75">
      <c r="A744" s="160"/>
      <c r="B744" s="148"/>
      <c r="C744" s="4">
        <v>4300</v>
      </c>
      <c r="D744" s="4" t="s">
        <v>81</v>
      </c>
      <c r="E744" s="6">
        <v>1400</v>
      </c>
      <c r="F744" s="6">
        <f t="shared" si="67"/>
        <v>0.005450773228527444</v>
      </c>
      <c r="G744" s="29">
        <v>1400</v>
      </c>
      <c r="H744" s="83"/>
      <c r="I744" s="53">
        <f t="shared" si="69"/>
        <v>100</v>
      </c>
      <c r="J744" s="36">
        <f>(G744/$G$873)*100</f>
        <v>0.005299532140079194</v>
      </c>
      <c r="K744" s="91"/>
    </row>
    <row r="745" spans="1:11" ht="12.75">
      <c r="A745" s="164"/>
      <c r="B745" s="158"/>
      <c r="C745" s="4">
        <v>4410</v>
      </c>
      <c r="D745" s="4" t="s">
        <v>125</v>
      </c>
      <c r="E745" s="6">
        <v>277</v>
      </c>
      <c r="F745" s="6">
        <f t="shared" si="67"/>
        <v>0.0010784744173586444</v>
      </c>
      <c r="G745" s="29">
        <v>245</v>
      </c>
      <c r="H745" s="83"/>
      <c r="I745" s="53">
        <f t="shared" si="69"/>
        <v>88.4476534296029</v>
      </c>
      <c r="J745" s="36"/>
      <c r="K745" s="91"/>
    </row>
    <row r="746" spans="1:11" ht="21.75" customHeight="1">
      <c r="A746" s="159">
        <v>900</v>
      </c>
      <c r="B746" s="3"/>
      <c r="C746" s="4"/>
      <c r="D746" s="3" t="s">
        <v>222</v>
      </c>
      <c r="E746" s="5">
        <f>E753+E771+E777+E779+E782+E789+E785</f>
        <v>3360522.9599999995</v>
      </c>
      <c r="F746" s="6">
        <f t="shared" si="67"/>
        <v>13.083891845871287</v>
      </c>
      <c r="G746" s="5">
        <f>G753+G771+G777+G779+G782+G789+G785</f>
        <v>1976500</v>
      </c>
      <c r="H746" s="5"/>
      <c r="I746" s="53">
        <f t="shared" si="69"/>
        <v>58.81525058825964</v>
      </c>
      <c r="J746" s="36">
        <f>(G746/$G$873)*100</f>
        <v>7.481803767761805</v>
      </c>
      <c r="K746" s="91"/>
    </row>
    <row r="747" spans="1:11" s="110" customFormat="1" ht="12.75">
      <c r="A747" s="160"/>
      <c r="B747" s="4"/>
      <c r="C747" s="4"/>
      <c r="D747" s="8" t="s">
        <v>234</v>
      </c>
      <c r="E747" s="6">
        <f>E746-E748-E750</f>
        <v>1308337.3499999996</v>
      </c>
      <c r="F747" s="6">
        <f t="shared" si="67"/>
        <v>5.093893000901813</v>
      </c>
      <c r="G747" s="6">
        <f>G746-G748-G750</f>
        <v>1629500</v>
      </c>
      <c r="H747" s="6"/>
      <c r="I747" s="53">
        <f t="shared" si="69"/>
        <v>124.54738833222186</v>
      </c>
      <c r="J747" s="36">
        <f>(G747/$G$873)*100</f>
        <v>6.168276873042176</v>
      </c>
      <c r="K747" s="91"/>
    </row>
    <row r="748" spans="1:11" s="110" customFormat="1" ht="12.75">
      <c r="A748" s="160"/>
      <c r="B748" s="4"/>
      <c r="C748" s="4"/>
      <c r="D748" s="8" t="s">
        <v>233</v>
      </c>
      <c r="E748" s="6">
        <f>E760+E762+E765+E768+E775+E776+E793+E794</f>
        <v>2052185.6099999999</v>
      </c>
      <c r="F748" s="6">
        <f t="shared" si="67"/>
        <v>7.989998844969473</v>
      </c>
      <c r="G748" s="6">
        <f>G760+G762+G765+G768+G775+G776+G793+G794</f>
        <v>70000</v>
      </c>
      <c r="H748" s="6">
        <f>H760+H762+H765+H768+H775+H776</f>
        <v>0</v>
      </c>
      <c r="I748" s="53">
        <f t="shared" si="69"/>
        <v>3.4109975071894207</v>
      </c>
      <c r="J748" s="36">
        <f>(G748/$G$873)*100</f>
        <v>0.2649766070039597</v>
      </c>
      <c r="K748" s="91"/>
    </row>
    <row r="749" spans="1:11" s="110" customFormat="1" ht="12.75">
      <c r="A749" s="160"/>
      <c r="B749" s="4"/>
      <c r="C749" s="4"/>
      <c r="D749" s="8" t="s">
        <v>345</v>
      </c>
      <c r="E749" s="6">
        <f>E762+E765+E793+E794</f>
        <v>2002855.6099999999</v>
      </c>
      <c r="F749" s="6">
        <f t="shared" si="67"/>
        <v>7.797936956852859</v>
      </c>
      <c r="G749" s="6">
        <f>G762+G765+G793+G794</f>
        <v>0</v>
      </c>
      <c r="H749" s="6"/>
      <c r="I749" s="53">
        <f t="shared" si="69"/>
        <v>0</v>
      </c>
      <c r="J749" s="36"/>
      <c r="K749" s="91"/>
    </row>
    <row r="750" spans="1:11" s="110" customFormat="1" ht="12.75">
      <c r="A750" s="160"/>
      <c r="B750" s="4"/>
      <c r="C750" s="4"/>
      <c r="D750" s="8" t="s">
        <v>238</v>
      </c>
      <c r="E750" s="6">
        <f>E774</f>
        <v>0</v>
      </c>
      <c r="F750" s="6">
        <f t="shared" si="67"/>
        <v>0</v>
      </c>
      <c r="G750" s="6">
        <f>G774</f>
        <v>277000</v>
      </c>
      <c r="H750" s="6">
        <f>H774</f>
        <v>0</v>
      </c>
      <c r="I750" s="53"/>
      <c r="J750" s="36">
        <f>(G750/$G$873)*100</f>
        <v>1.0485502877156692</v>
      </c>
      <c r="K750" s="91"/>
    </row>
    <row r="751" spans="1:11" s="110" customFormat="1" ht="12.75">
      <c r="A751" s="160"/>
      <c r="B751" s="4"/>
      <c r="C751" s="4"/>
      <c r="D751" s="8" t="s">
        <v>353</v>
      </c>
      <c r="E751" s="27">
        <f>E747+E748+E750</f>
        <v>3360522.9599999995</v>
      </c>
      <c r="F751" s="6">
        <f t="shared" si="67"/>
        <v>13.083891845871287</v>
      </c>
      <c r="G751" s="27">
        <f>G747+G748+G750</f>
        <v>1976500</v>
      </c>
      <c r="H751" s="27">
        <f>H747+H748+H750</f>
        <v>0</v>
      </c>
      <c r="I751" s="53">
        <f>(G751/E751)*100</f>
        <v>58.81525058825964</v>
      </c>
      <c r="J751" s="36">
        <f>(G751/$G$873)*100</f>
        <v>7.481803767761805</v>
      </c>
      <c r="K751" s="91"/>
    </row>
    <row r="752" spans="1:11" s="110" customFormat="1" ht="12.75">
      <c r="A752" s="160"/>
      <c r="B752" s="4"/>
      <c r="C752" s="4"/>
      <c r="D752" s="8" t="s">
        <v>257</v>
      </c>
      <c r="E752" s="6"/>
      <c r="F752" s="6">
        <f t="shared" si="67"/>
        <v>0</v>
      </c>
      <c r="G752" s="6"/>
      <c r="H752" s="6"/>
      <c r="I752" s="53"/>
      <c r="J752" s="36">
        <f>(G752/$G$873)*100</f>
        <v>0</v>
      </c>
      <c r="K752" s="91"/>
    </row>
    <row r="753" spans="1:11" ht="12.75">
      <c r="A753" s="160"/>
      <c r="B753" s="147">
        <v>90001</v>
      </c>
      <c r="C753" s="3"/>
      <c r="D753" s="3" t="s">
        <v>32</v>
      </c>
      <c r="E753" s="5">
        <f>E757+E760+E762+E765+E755+E758+E756+E754+E759+E768</f>
        <v>2269165.86</v>
      </c>
      <c r="F753" s="6">
        <f aca="true" t="shared" si="70" ref="F753:F784">(E753/$E$873)*100</f>
        <v>8.83479180055461</v>
      </c>
      <c r="G753" s="5">
        <f>G757+G760+G762+G765+G755+G758+G756+G754+G759+G768</f>
        <v>258000</v>
      </c>
      <c r="H753" s="5">
        <f>H757+H760+H762+H765+H755+H758+H756+H754+H759+H768</f>
        <v>0</v>
      </c>
      <c r="I753" s="53">
        <f>(G753/E753)*100</f>
        <v>11.369816748432838</v>
      </c>
      <c r="J753" s="36">
        <f>(G753/$G$873)*100</f>
        <v>0.9766280658145943</v>
      </c>
      <c r="K753" s="91"/>
    </row>
    <row r="754" spans="1:11" s="110" customFormat="1" ht="12.75">
      <c r="A754" s="160"/>
      <c r="B754" s="148"/>
      <c r="C754" s="4">
        <v>4150</v>
      </c>
      <c r="D754" s="4" t="s">
        <v>322</v>
      </c>
      <c r="E754" s="6"/>
      <c r="F754" s="6">
        <f t="shared" si="70"/>
        <v>0</v>
      </c>
      <c r="G754" s="6"/>
      <c r="H754" s="62"/>
      <c r="I754" s="53"/>
      <c r="J754" s="36"/>
      <c r="K754" s="91"/>
    </row>
    <row r="755" spans="1:11" ht="12.75">
      <c r="A755" s="160"/>
      <c r="B755" s="148"/>
      <c r="C755" s="4">
        <v>4210</v>
      </c>
      <c r="D755" s="4" t="s">
        <v>76</v>
      </c>
      <c r="E755" s="6">
        <v>2500</v>
      </c>
      <c r="F755" s="6">
        <f t="shared" si="70"/>
        <v>0.009733523622370436</v>
      </c>
      <c r="G755" s="29">
        <v>3000</v>
      </c>
      <c r="H755" s="83"/>
      <c r="I755" s="53">
        <f>(G755/E755)*100</f>
        <v>120</v>
      </c>
      <c r="J755" s="36">
        <f aca="true" t="shared" si="71" ref="J755:J760">(G755/$G$873)*100</f>
        <v>0.011356140300169702</v>
      </c>
      <c r="K755" s="91"/>
    </row>
    <row r="756" spans="1:11" ht="12.75">
      <c r="A756" s="160"/>
      <c r="B756" s="148"/>
      <c r="C756" s="4">
        <v>4260</v>
      </c>
      <c r="D756" s="4" t="s">
        <v>77</v>
      </c>
      <c r="E756" s="6">
        <v>230960</v>
      </c>
      <c r="F756" s="6">
        <f t="shared" si="70"/>
        <v>0.8992218463290704</v>
      </c>
      <c r="G756" s="29">
        <v>235000</v>
      </c>
      <c r="H756" s="83"/>
      <c r="I756" s="53">
        <f>(G756/E756)*100</f>
        <v>101.74922064426741</v>
      </c>
      <c r="J756" s="36">
        <f t="shared" si="71"/>
        <v>0.8895643235132932</v>
      </c>
      <c r="K756" s="91"/>
    </row>
    <row r="757" spans="1:11" ht="12.75">
      <c r="A757" s="160"/>
      <c r="B757" s="148"/>
      <c r="C757" s="4">
        <v>4300</v>
      </c>
      <c r="D757" s="4" t="s">
        <v>89</v>
      </c>
      <c r="E757" s="6">
        <v>4500</v>
      </c>
      <c r="F757" s="6">
        <f t="shared" si="70"/>
        <v>0.017520342520266786</v>
      </c>
      <c r="G757" s="29">
        <v>5000</v>
      </c>
      <c r="H757" s="83"/>
      <c r="I757" s="53">
        <f>(G757/E757)*100</f>
        <v>111.11111111111111</v>
      </c>
      <c r="J757" s="36">
        <f t="shared" si="71"/>
        <v>0.018926900500282836</v>
      </c>
      <c r="K757" s="91"/>
    </row>
    <row r="758" spans="1:11" ht="22.5" customHeight="1">
      <c r="A758" s="160"/>
      <c r="B758" s="148"/>
      <c r="C758" s="4">
        <v>4520</v>
      </c>
      <c r="D758" s="4" t="s">
        <v>104</v>
      </c>
      <c r="E758" s="6">
        <v>14020.25</v>
      </c>
      <c r="F758" s="6">
        <f t="shared" si="70"/>
        <v>0.05458657382661564</v>
      </c>
      <c r="G758" s="29">
        <v>15000</v>
      </c>
      <c r="H758" s="83"/>
      <c r="I758" s="53">
        <f>(G758/E758)*100</f>
        <v>106.98810648882866</v>
      </c>
      <c r="J758" s="36">
        <f t="shared" si="71"/>
        <v>0.056780701500848504</v>
      </c>
      <c r="K758" s="91"/>
    </row>
    <row r="759" spans="1:11" ht="18.75" customHeight="1">
      <c r="A759" s="160"/>
      <c r="B759" s="148"/>
      <c r="C759" s="4">
        <v>4590</v>
      </c>
      <c r="D759" s="4" t="s">
        <v>332</v>
      </c>
      <c r="E759" s="6">
        <v>10000</v>
      </c>
      <c r="F759" s="6">
        <f t="shared" si="70"/>
        <v>0.03893409448948174</v>
      </c>
      <c r="G759" s="29"/>
      <c r="H759" s="83"/>
      <c r="I759" s="53">
        <f>(G759/E759)*100</f>
        <v>0</v>
      </c>
      <c r="J759" s="36">
        <f t="shared" si="71"/>
        <v>0</v>
      </c>
      <c r="K759" s="91"/>
    </row>
    <row r="760" spans="1:11" ht="12.75">
      <c r="A760" s="160"/>
      <c r="B760" s="152"/>
      <c r="C760" s="48">
        <v>6050</v>
      </c>
      <c r="D760" s="4" t="s">
        <v>61</v>
      </c>
      <c r="E760" s="6">
        <v>30</v>
      </c>
      <c r="F760" s="6">
        <f t="shared" si="70"/>
        <v>0.00011680228346844523</v>
      </c>
      <c r="G760" s="25"/>
      <c r="H760" s="6"/>
      <c r="I760" s="53"/>
      <c r="J760" s="36">
        <f t="shared" si="71"/>
        <v>0</v>
      </c>
      <c r="K760" s="91"/>
    </row>
    <row r="761" spans="1:11" ht="22.5">
      <c r="A761" s="160"/>
      <c r="B761" s="152"/>
      <c r="C761" s="48"/>
      <c r="D761" s="4" t="s">
        <v>362</v>
      </c>
      <c r="E761" s="6"/>
      <c r="F761" s="6">
        <f t="shared" si="70"/>
        <v>0</v>
      </c>
      <c r="G761" s="25"/>
      <c r="H761" s="6"/>
      <c r="I761" s="53"/>
      <c r="J761" s="36"/>
      <c r="K761" s="91"/>
    </row>
    <row r="762" spans="1:11" ht="21.75" customHeight="1">
      <c r="A762" s="160"/>
      <c r="B762" s="152"/>
      <c r="C762" s="143">
        <v>6057</v>
      </c>
      <c r="D762" s="4" t="s">
        <v>62</v>
      </c>
      <c r="E762" s="6">
        <v>819104.6</v>
      </c>
      <c r="F762" s="6">
        <f t="shared" si="70"/>
        <v>3.189109589316915</v>
      </c>
      <c r="G762" s="6"/>
      <c r="H762" s="6"/>
      <c r="I762" s="53">
        <f>(G762/E762)*100</f>
        <v>0</v>
      </c>
      <c r="J762" s="36">
        <f>(G762/$G$873)*100</f>
        <v>0</v>
      </c>
      <c r="K762" s="91"/>
    </row>
    <row r="763" spans="1:11" ht="23.25" customHeight="1" hidden="1">
      <c r="A763" s="160"/>
      <c r="B763" s="152"/>
      <c r="C763" s="152"/>
      <c r="D763" s="4" t="s">
        <v>399</v>
      </c>
      <c r="E763" s="6"/>
      <c r="F763" s="6">
        <f t="shared" si="70"/>
        <v>0</v>
      </c>
      <c r="G763" s="6"/>
      <c r="H763" s="62"/>
      <c r="I763" s="53"/>
      <c r="J763" s="36"/>
      <c r="K763" s="91"/>
    </row>
    <row r="764" spans="1:11" ht="22.5" customHeight="1" hidden="1">
      <c r="A764" s="160"/>
      <c r="B764" s="152"/>
      <c r="C764" s="152"/>
      <c r="D764" s="4" t="s">
        <v>287</v>
      </c>
      <c r="E764" s="6"/>
      <c r="F764" s="6">
        <f t="shared" si="70"/>
        <v>0</v>
      </c>
      <c r="G764" s="29"/>
      <c r="H764" s="83"/>
      <c r="I764" s="53"/>
      <c r="J764" s="36">
        <f>(G764/$G$873)*100</f>
        <v>0</v>
      </c>
      <c r="K764" s="91"/>
    </row>
    <row r="765" spans="1:11" ht="24.75" customHeight="1">
      <c r="A765" s="160"/>
      <c r="B765" s="152"/>
      <c r="C765" s="143" t="s">
        <v>38</v>
      </c>
      <c r="D765" s="4" t="s">
        <v>63</v>
      </c>
      <c r="E765" s="6">
        <v>1183751.01</v>
      </c>
      <c r="F765" s="6">
        <f t="shared" si="70"/>
        <v>4.608827367535945</v>
      </c>
      <c r="G765" s="6"/>
      <c r="H765" s="6"/>
      <c r="I765" s="53">
        <f>(G765/E765)*100</f>
        <v>0</v>
      </c>
      <c r="J765" s="36">
        <f>(G765/$G$873)*100</f>
        <v>0</v>
      </c>
      <c r="K765" s="91"/>
    </row>
    <row r="766" spans="1:11" ht="24.75" customHeight="1" hidden="1">
      <c r="A766" s="160"/>
      <c r="B766" s="152"/>
      <c r="C766" s="152"/>
      <c r="D766" s="23" t="s">
        <v>399</v>
      </c>
      <c r="E766" s="27"/>
      <c r="F766" s="6">
        <f t="shared" si="70"/>
        <v>0</v>
      </c>
      <c r="G766" s="27"/>
      <c r="H766" s="124"/>
      <c r="I766" s="53"/>
      <c r="J766" s="36"/>
      <c r="K766" s="91"/>
    </row>
    <row r="767" spans="1:11" ht="25.5" customHeight="1" hidden="1">
      <c r="A767" s="160"/>
      <c r="B767" s="152"/>
      <c r="C767" s="152"/>
      <c r="D767" s="23" t="s">
        <v>287</v>
      </c>
      <c r="E767" s="27"/>
      <c r="F767" s="6">
        <f t="shared" si="70"/>
        <v>0</v>
      </c>
      <c r="G767" s="28"/>
      <c r="H767" s="85"/>
      <c r="I767" s="53"/>
      <c r="J767" s="36">
        <f>(G767/$G$873)*100</f>
        <v>0</v>
      </c>
      <c r="K767" s="91"/>
    </row>
    <row r="768" spans="1:11" ht="14.25" customHeight="1">
      <c r="A768" s="160"/>
      <c r="B768" s="156"/>
      <c r="C768" s="109">
        <v>6060</v>
      </c>
      <c r="D768" s="4" t="s">
        <v>400</v>
      </c>
      <c r="E768" s="6">
        <v>4300</v>
      </c>
      <c r="F768" s="6">
        <f t="shared" si="70"/>
        <v>0.01674166063047715</v>
      </c>
      <c r="G768" s="29"/>
      <c r="H768" s="83"/>
      <c r="I768" s="53">
        <f>(G768/E768)*100</f>
        <v>0</v>
      </c>
      <c r="J768" s="36"/>
      <c r="K768" s="91"/>
    </row>
    <row r="769" spans="1:11" ht="17.25" customHeight="1">
      <c r="A769" s="160"/>
      <c r="B769" s="156"/>
      <c r="C769" s="109"/>
      <c r="D769" s="4" t="s">
        <v>414</v>
      </c>
      <c r="E769" s="6"/>
      <c r="F769" s="6">
        <f t="shared" si="70"/>
        <v>0</v>
      </c>
      <c r="G769" s="29"/>
      <c r="H769" s="83"/>
      <c r="I769" s="53"/>
      <c r="J769" s="36"/>
      <c r="K769" s="91"/>
    </row>
    <row r="770" spans="1:11" ht="23.25" customHeight="1">
      <c r="A770" s="160"/>
      <c r="B770" s="158"/>
      <c r="C770" s="109"/>
      <c r="D770" s="4" t="s">
        <v>415</v>
      </c>
      <c r="E770" s="6"/>
      <c r="F770" s="6">
        <f t="shared" si="70"/>
        <v>0</v>
      </c>
      <c r="G770" s="29"/>
      <c r="H770" s="83"/>
      <c r="I770" s="53"/>
      <c r="J770" s="36"/>
      <c r="K770" s="91"/>
    </row>
    <row r="771" spans="1:11" ht="12.75">
      <c r="A771" s="160"/>
      <c r="B771" s="147" t="s">
        <v>206</v>
      </c>
      <c r="C771" s="3"/>
      <c r="D771" s="3" t="s">
        <v>207</v>
      </c>
      <c r="E771" s="5">
        <f>E772+E773+E774+E775+E776</f>
        <v>456964.82</v>
      </c>
      <c r="F771" s="6">
        <f t="shared" si="70"/>
        <v>1.7791511480249018</v>
      </c>
      <c r="G771" s="5">
        <f>G772+G773+G774+G775+G776</f>
        <v>1137000</v>
      </c>
      <c r="H771" s="5">
        <f>H772+H773+H774+H775+H776</f>
        <v>0</v>
      </c>
      <c r="I771" s="53">
        <f>(G771/E771)*100</f>
        <v>248.8156528110851</v>
      </c>
      <c r="J771" s="36">
        <f>(G771/$G$873)*100</f>
        <v>4.303977173764316</v>
      </c>
      <c r="K771" s="91"/>
    </row>
    <row r="772" spans="1:11" ht="12.75">
      <c r="A772" s="160"/>
      <c r="B772" s="148"/>
      <c r="C772" s="4" t="s">
        <v>102</v>
      </c>
      <c r="D772" s="4" t="s">
        <v>109</v>
      </c>
      <c r="E772" s="6">
        <v>10125.02</v>
      </c>
      <c r="F772" s="6">
        <f t="shared" si="70"/>
        <v>0.03942084853878925</v>
      </c>
      <c r="G772" s="29">
        <v>10000</v>
      </c>
      <c r="H772" s="83"/>
      <c r="I772" s="53">
        <f>(G772/E772)*100</f>
        <v>98.76523700693924</v>
      </c>
      <c r="J772" s="36">
        <f>(G772/$G$873)*100</f>
        <v>0.03785380100056567</v>
      </c>
      <c r="K772" s="91"/>
    </row>
    <row r="773" spans="1:11" ht="12.75">
      <c r="A773" s="160"/>
      <c r="B773" s="148"/>
      <c r="C773" s="4" t="s">
        <v>80</v>
      </c>
      <c r="D773" s="4" t="s">
        <v>89</v>
      </c>
      <c r="E773" s="6">
        <v>401839.8</v>
      </c>
      <c r="F773" s="6">
        <f t="shared" si="70"/>
        <v>1.5645268742834446</v>
      </c>
      <c r="G773" s="29">
        <v>780000</v>
      </c>
      <c r="H773" s="83"/>
      <c r="I773" s="53">
        <f>(G773/E773)*100</f>
        <v>194.10720391559025</v>
      </c>
      <c r="J773" s="36">
        <f>(G773/$G$873)*100</f>
        <v>2.9525964780441223</v>
      </c>
      <c r="K773" s="91"/>
    </row>
    <row r="774" spans="1:11" ht="24.75" customHeight="1">
      <c r="A774" s="160"/>
      <c r="B774" s="148"/>
      <c r="C774" s="4">
        <v>6010</v>
      </c>
      <c r="D774" s="4" t="s">
        <v>269</v>
      </c>
      <c r="E774" s="6"/>
      <c r="F774" s="6">
        <f t="shared" si="70"/>
        <v>0</v>
      </c>
      <c r="G774" s="6">
        <v>277000</v>
      </c>
      <c r="H774" s="25"/>
      <c r="I774" s="53"/>
      <c r="J774" s="36">
        <f>(G774/$G$873)*100</f>
        <v>1.0485502877156692</v>
      </c>
      <c r="K774" s="91"/>
    </row>
    <row r="775" spans="1:11" ht="15.75" customHeight="1">
      <c r="A775" s="160"/>
      <c r="B775" s="88"/>
      <c r="C775" s="4">
        <v>6050</v>
      </c>
      <c r="D775" s="4" t="s">
        <v>72</v>
      </c>
      <c r="E775" s="6">
        <v>20000</v>
      </c>
      <c r="F775" s="6">
        <f t="shared" si="70"/>
        <v>0.07786818897896348</v>
      </c>
      <c r="G775" s="6">
        <v>40000</v>
      </c>
      <c r="H775" s="25"/>
      <c r="I775" s="53">
        <f aca="true" t="shared" si="72" ref="I775:I792">(G775/E775)*100</f>
        <v>200</v>
      </c>
      <c r="J775" s="36">
        <f>(G775/$G$873)*100</f>
        <v>0.1514152040022627</v>
      </c>
      <c r="K775" s="91"/>
    </row>
    <row r="776" spans="1:11" ht="17.25" customHeight="1">
      <c r="A776" s="160"/>
      <c r="B776" s="88"/>
      <c r="C776" s="4">
        <v>6060</v>
      </c>
      <c r="D776" s="4" t="s">
        <v>400</v>
      </c>
      <c r="E776" s="6">
        <v>25000</v>
      </c>
      <c r="F776" s="6">
        <f t="shared" si="70"/>
        <v>0.09733523622370437</v>
      </c>
      <c r="G776" s="6">
        <v>30000</v>
      </c>
      <c r="H776" s="25"/>
      <c r="I776" s="53">
        <f t="shared" si="72"/>
        <v>120</v>
      </c>
      <c r="J776" s="36"/>
      <c r="K776" s="91"/>
    </row>
    <row r="777" spans="1:11" ht="12.75">
      <c r="A777" s="160"/>
      <c r="B777" s="147" t="s">
        <v>64</v>
      </c>
      <c r="C777" s="3"/>
      <c r="D777" s="3" t="s">
        <v>65</v>
      </c>
      <c r="E777" s="5">
        <f>E778</f>
        <v>231120</v>
      </c>
      <c r="F777" s="6">
        <f t="shared" si="70"/>
        <v>0.899844791840902</v>
      </c>
      <c r="G777" s="5">
        <f>G778</f>
        <v>215000</v>
      </c>
      <c r="H777" s="5">
        <f>H778</f>
        <v>0</v>
      </c>
      <c r="I777" s="53">
        <f t="shared" si="72"/>
        <v>93.02526825891312</v>
      </c>
      <c r="J777" s="36">
        <f aca="true" t="shared" si="73" ref="J777:J784">(G777/$G$873)*100</f>
        <v>0.8138567215121619</v>
      </c>
      <c r="K777" s="91"/>
    </row>
    <row r="778" spans="1:11" ht="12.75">
      <c r="A778" s="160"/>
      <c r="B778" s="148"/>
      <c r="C778" s="4" t="s">
        <v>80</v>
      </c>
      <c r="D778" s="4" t="s">
        <v>89</v>
      </c>
      <c r="E778" s="6">
        <v>231120</v>
      </c>
      <c r="F778" s="6">
        <f t="shared" si="70"/>
        <v>0.899844791840902</v>
      </c>
      <c r="G778" s="29">
        <v>215000</v>
      </c>
      <c r="H778" s="83"/>
      <c r="I778" s="53">
        <f t="shared" si="72"/>
        <v>93.02526825891312</v>
      </c>
      <c r="J778" s="36">
        <f t="shared" si="73"/>
        <v>0.8138567215121619</v>
      </c>
      <c r="K778" s="91"/>
    </row>
    <row r="779" spans="1:11" ht="14.25" customHeight="1">
      <c r="A779" s="160"/>
      <c r="B779" s="147" t="s">
        <v>66</v>
      </c>
      <c r="C779" s="3"/>
      <c r="D779" s="3" t="s">
        <v>67</v>
      </c>
      <c r="E779" s="5">
        <f>E780+E781</f>
        <v>111512.28</v>
      </c>
      <c r="F779" s="6">
        <f t="shared" si="70"/>
        <v>0.43416296462575454</v>
      </c>
      <c r="G779" s="5">
        <f>G780+G781</f>
        <v>81100</v>
      </c>
      <c r="H779" s="5">
        <f>H780+H781</f>
        <v>0</v>
      </c>
      <c r="I779" s="53">
        <f t="shared" si="72"/>
        <v>72.72741620922825</v>
      </c>
      <c r="J779" s="36">
        <f t="shared" si="73"/>
        <v>0.3069943261145876</v>
      </c>
      <c r="K779" s="91"/>
    </row>
    <row r="780" spans="1:11" ht="12.75">
      <c r="A780" s="160"/>
      <c r="B780" s="148"/>
      <c r="C780" s="4" t="s">
        <v>102</v>
      </c>
      <c r="D780" s="4" t="s">
        <v>109</v>
      </c>
      <c r="E780" s="6">
        <v>552.28</v>
      </c>
      <c r="F780" s="6">
        <f t="shared" si="70"/>
        <v>0.002150252170465098</v>
      </c>
      <c r="G780" s="29">
        <v>1100</v>
      </c>
      <c r="H780" s="83"/>
      <c r="I780" s="53">
        <f t="shared" si="72"/>
        <v>199.1743318606504</v>
      </c>
      <c r="J780" s="36">
        <f t="shared" si="73"/>
        <v>0.004163918110062224</v>
      </c>
      <c r="K780" s="91"/>
    </row>
    <row r="781" spans="1:11" ht="12.75">
      <c r="A781" s="160"/>
      <c r="B781" s="148"/>
      <c r="C781" s="4" t="s">
        <v>80</v>
      </c>
      <c r="D781" s="4" t="s">
        <v>208</v>
      </c>
      <c r="E781" s="6">
        <v>110960</v>
      </c>
      <c r="F781" s="6">
        <f t="shared" si="70"/>
        <v>0.4320127124552895</v>
      </c>
      <c r="G781" s="29">
        <v>80000</v>
      </c>
      <c r="H781" s="83"/>
      <c r="I781" s="53">
        <f t="shared" si="72"/>
        <v>72.09805335255948</v>
      </c>
      <c r="J781" s="36">
        <f t="shared" si="73"/>
        <v>0.3028304080045254</v>
      </c>
      <c r="K781" s="91"/>
    </row>
    <row r="782" spans="1:11" ht="12.75">
      <c r="A782" s="160"/>
      <c r="B782" s="145">
        <v>90015</v>
      </c>
      <c r="C782" s="3"/>
      <c r="D782" s="3" t="s">
        <v>68</v>
      </c>
      <c r="E782" s="5">
        <f>E783+E784</f>
        <v>171000</v>
      </c>
      <c r="F782" s="6">
        <f t="shared" si="70"/>
        <v>0.6657730157701378</v>
      </c>
      <c r="G782" s="5">
        <f>G783+G784</f>
        <v>186000</v>
      </c>
      <c r="H782" s="5"/>
      <c r="I782" s="53">
        <f t="shared" si="72"/>
        <v>108.77192982456141</v>
      </c>
      <c r="J782" s="36">
        <f t="shared" si="73"/>
        <v>0.7040806986105215</v>
      </c>
      <c r="K782" s="91"/>
    </row>
    <row r="783" spans="1:11" ht="12.75">
      <c r="A783" s="160"/>
      <c r="B783" s="145"/>
      <c r="C783" s="4" t="s">
        <v>110</v>
      </c>
      <c r="D783" s="4" t="s">
        <v>209</v>
      </c>
      <c r="E783" s="6">
        <v>160000</v>
      </c>
      <c r="F783" s="6">
        <f t="shared" si="70"/>
        <v>0.6229455118317079</v>
      </c>
      <c r="G783" s="29">
        <v>175000</v>
      </c>
      <c r="H783" s="83"/>
      <c r="I783" s="53">
        <f t="shared" si="72"/>
        <v>109.375</v>
      </c>
      <c r="J783" s="36">
        <f t="shared" si="73"/>
        <v>0.6624415175098992</v>
      </c>
      <c r="K783" s="91"/>
    </row>
    <row r="784" spans="1:11" ht="12.75">
      <c r="A784" s="160"/>
      <c r="B784" s="145"/>
      <c r="C784" s="4" t="s">
        <v>80</v>
      </c>
      <c r="D784" s="4" t="s">
        <v>81</v>
      </c>
      <c r="E784" s="6">
        <v>11000</v>
      </c>
      <c r="F784" s="6">
        <f t="shared" si="70"/>
        <v>0.04282750393842992</v>
      </c>
      <c r="G784" s="81">
        <v>11000</v>
      </c>
      <c r="H784" s="29"/>
      <c r="I784" s="53">
        <f t="shared" si="72"/>
        <v>100</v>
      </c>
      <c r="J784" s="36">
        <f t="shared" si="73"/>
        <v>0.041639181100622244</v>
      </c>
      <c r="K784" s="91"/>
    </row>
    <row r="785" spans="1:11" s="110" customFormat="1" ht="31.5">
      <c r="A785" s="160"/>
      <c r="B785" s="147">
        <v>90019</v>
      </c>
      <c r="C785" s="4"/>
      <c r="D785" s="3" t="s">
        <v>339</v>
      </c>
      <c r="E785" s="5">
        <f>E787+E788+E786</f>
        <v>4600</v>
      </c>
      <c r="F785" s="6">
        <f aca="true" t="shared" si="74" ref="F785:F815">(E785/$E$873)*100</f>
        <v>0.017909683465161603</v>
      </c>
      <c r="G785" s="5">
        <f>G787+G788+G786</f>
        <v>4000</v>
      </c>
      <c r="H785" s="5">
        <f>H787+H788+H786</f>
        <v>0</v>
      </c>
      <c r="I785" s="53">
        <f t="shared" si="72"/>
        <v>86.95652173913044</v>
      </c>
      <c r="J785" s="36"/>
      <c r="K785" s="91"/>
    </row>
    <row r="786" spans="1:11" s="110" customFormat="1" ht="12.75">
      <c r="A786" s="160"/>
      <c r="B786" s="148"/>
      <c r="C786" s="4">
        <v>4170</v>
      </c>
      <c r="D786" s="22" t="s">
        <v>88</v>
      </c>
      <c r="E786" s="6">
        <v>1600</v>
      </c>
      <c r="F786" s="6">
        <f t="shared" si="74"/>
        <v>0.00622945511831708</v>
      </c>
      <c r="G786" s="6">
        <v>1000</v>
      </c>
      <c r="H786" s="84"/>
      <c r="I786" s="53">
        <f t="shared" si="72"/>
        <v>62.5</v>
      </c>
      <c r="J786" s="36"/>
      <c r="K786" s="91"/>
    </row>
    <row r="787" spans="1:11" s="110" customFormat="1" ht="12.75">
      <c r="A787" s="160"/>
      <c r="B787" s="148"/>
      <c r="C787" s="4">
        <v>4210</v>
      </c>
      <c r="D787" s="4" t="s">
        <v>76</v>
      </c>
      <c r="E787" s="6">
        <v>1000</v>
      </c>
      <c r="F787" s="6">
        <f t="shared" si="74"/>
        <v>0.0038934094489481747</v>
      </c>
      <c r="G787" s="29">
        <v>1000</v>
      </c>
      <c r="H787" s="83"/>
      <c r="I787" s="53">
        <f t="shared" si="72"/>
        <v>100</v>
      </c>
      <c r="J787" s="36"/>
      <c r="K787" s="91"/>
    </row>
    <row r="788" spans="1:11" s="110" customFormat="1" ht="12.75">
      <c r="A788" s="160"/>
      <c r="B788" s="162"/>
      <c r="C788" s="4">
        <v>4300</v>
      </c>
      <c r="D788" s="4" t="s">
        <v>89</v>
      </c>
      <c r="E788" s="6">
        <v>2000</v>
      </c>
      <c r="F788" s="6">
        <f t="shared" si="74"/>
        <v>0.007786818897896349</v>
      </c>
      <c r="G788" s="29">
        <v>2000</v>
      </c>
      <c r="H788" s="83"/>
      <c r="I788" s="53">
        <f t="shared" si="72"/>
        <v>100</v>
      </c>
      <c r="J788" s="36"/>
      <c r="K788" s="91"/>
    </row>
    <row r="789" spans="1:11" ht="12.75">
      <c r="A789" s="160"/>
      <c r="B789" s="147" t="s">
        <v>69</v>
      </c>
      <c r="C789" s="3"/>
      <c r="D789" s="3" t="s">
        <v>9</v>
      </c>
      <c r="E789" s="5">
        <f>E790+E791+E792+E793+E794</f>
        <v>116160</v>
      </c>
      <c r="F789" s="6">
        <f t="shared" si="74"/>
        <v>0.4522584415898199</v>
      </c>
      <c r="G789" s="5">
        <f>G790+G791+G792+G793+G794</f>
        <v>95400</v>
      </c>
      <c r="H789" s="5">
        <f>H790+H791+H792</f>
        <v>0</v>
      </c>
      <c r="I789" s="53">
        <f t="shared" si="72"/>
        <v>82.12809917355372</v>
      </c>
      <c r="J789" s="36">
        <f aca="true" t="shared" si="75" ref="J789:J802">(G789/$G$873)*100</f>
        <v>0.36112526154539654</v>
      </c>
      <c r="K789" s="91"/>
    </row>
    <row r="790" spans="1:11" ht="12.75">
      <c r="A790" s="160"/>
      <c r="B790" s="148"/>
      <c r="C790" s="4" t="s">
        <v>102</v>
      </c>
      <c r="D790" s="4" t="s">
        <v>109</v>
      </c>
      <c r="E790" s="6">
        <v>200</v>
      </c>
      <c r="F790" s="6">
        <f t="shared" si="74"/>
        <v>0.000778681889789635</v>
      </c>
      <c r="G790" s="29">
        <v>200</v>
      </c>
      <c r="H790" s="83"/>
      <c r="I790" s="53">
        <f t="shared" si="72"/>
        <v>100</v>
      </c>
      <c r="J790" s="36">
        <f t="shared" si="75"/>
        <v>0.0007570760200113134</v>
      </c>
      <c r="K790" s="91"/>
    </row>
    <row r="791" spans="1:11" ht="12.75">
      <c r="A791" s="160"/>
      <c r="B791" s="148"/>
      <c r="C791" s="4" t="s">
        <v>110</v>
      </c>
      <c r="D791" s="4" t="s">
        <v>77</v>
      </c>
      <c r="E791" s="6">
        <v>400</v>
      </c>
      <c r="F791" s="6">
        <f t="shared" si="74"/>
        <v>0.00155736377957927</v>
      </c>
      <c r="G791" s="29">
        <v>200</v>
      </c>
      <c r="H791" s="83"/>
      <c r="I791" s="53">
        <f t="shared" si="72"/>
        <v>50</v>
      </c>
      <c r="J791" s="36">
        <f t="shared" si="75"/>
        <v>0.0007570760200113134</v>
      </c>
      <c r="K791" s="91"/>
    </row>
    <row r="792" spans="1:11" ht="12.75">
      <c r="A792" s="160"/>
      <c r="B792" s="148"/>
      <c r="C792" s="4" t="s">
        <v>80</v>
      </c>
      <c r="D792" s="4" t="s">
        <v>89</v>
      </c>
      <c r="E792" s="6">
        <v>115560</v>
      </c>
      <c r="F792" s="6">
        <f t="shared" si="74"/>
        <v>0.449922395920451</v>
      </c>
      <c r="G792" s="29">
        <v>95000</v>
      </c>
      <c r="H792" s="83"/>
      <c r="I792" s="53">
        <f t="shared" si="72"/>
        <v>82.20837660089997</v>
      </c>
      <c r="J792" s="36">
        <f t="shared" si="75"/>
        <v>0.3596111095053739</v>
      </c>
      <c r="K792" s="91"/>
    </row>
    <row r="793" spans="1:11" ht="12.75">
      <c r="A793" s="97"/>
      <c r="B793" s="88"/>
      <c r="C793" s="4">
        <v>6057</v>
      </c>
      <c r="D793" s="4" t="s">
        <v>413</v>
      </c>
      <c r="E793" s="6"/>
      <c r="F793" s="6">
        <f t="shared" si="74"/>
        <v>0</v>
      </c>
      <c r="G793" s="29"/>
      <c r="H793" s="83"/>
      <c r="I793" s="53"/>
      <c r="J793" s="36">
        <f t="shared" si="75"/>
        <v>0</v>
      </c>
      <c r="K793" s="91"/>
    </row>
    <row r="794" spans="1:11" ht="12.75">
      <c r="A794" s="97"/>
      <c r="B794" s="88"/>
      <c r="C794" s="4">
        <v>6059</v>
      </c>
      <c r="D794" s="4" t="s">
        <v>413</v>
      </c>
      <c r="E794" s="6"/>
      <c r="F794" s="6">
        <f t="shared" si="74"/>
        <v>0</v>
      </c>
      <c r="G794" s="29"/>
      <c r="H794" s="83"/>
      <c r="I794" s="53"/>
      <c r="J794" s="36">
        <f t="shared" si="75"/>
        <v>0</v>
      </c>
      <c r="K794" s="91"/>
    </row>
    <row r="795" spans="1:11" s="13" customFormat="1" ht="21">
      <c r="A795" s="159">
        <v>921</v>
      </c>
      <c r="B795" s="3"/>
      <c r="C795" s="3"/>
      <c r="D795" s="3" t="s">
        <v>33</v>
      </c>
      <c r="E795" s="5">
        <f>E801+E806+E808</f>
        <v>811371.15</v>
      </c>
      <c r="F795" s="6">
        <f t="shared" si="74"/>
        <v>3.1590001020139464</v>
      </c>
      <c r="G795" s="5">
        <f>G801+G806+G808</f>
        <v>760000</v>
      </c>
      <c r="H795" s="5" t="e">
        <f>H801+H806+H808</f>
        <v>#REF!</v>
      </c>
      <c r="I795" s="53">
        <f>(G795/E795)*100</f>
        <v>93.66860036864756</v>
      </c>
      <c r="J795" s="36">
        <f t="shared" si="75"/>
        <v>2.876888876042991</v>
      </c>
      <c r="K795" s="91"/>
    </row>
    <row r="796" spans="1:11" s="110" customFormat="1" ht="12.75">
      <c r="A796" s="160"/>
      <c r="B796" s="48"/>
      <c r="C796" s="4"/>
      <c r="D796" s="8" t="s">
        <v>234</v>
      </c>
      <c r="E796" s="6">
        <f>E802+E807+E809+E803+E804</f>
        <v>811371.15</v>
      </c>
      <c r="F796" s="6">
        <f t="shared" si="74"/>
        <v>3.1590001020139464</v>
      </c>
      <c r="G796" s="6">
        <f>G802+G807+G809</f>
        <v>760000</v>
      </c>
      <c r="H796" s="6">
        <f>H802+H807+H809</f>
        <v>10000</v>
      </c>
      <c r="I796" s="53">
        <f>(G796/E796)*100</f>
        <v>93.66860036864756</v>
      </c>
      <c r="J796" s="36">
        <f t="shared" si="75"/>
        <v>2.876888876042991</v>
      </c>
      <c r="K796" s="91"/>
    </row>
    <row r="797" spans="1:11" s="110" customFormat="1" ht="12.75">
      <c r="A797" s="160"/>
      <c r="B797" s="48"/>
      <c r="C797" s="4"/>
      <c r="D797" s="8" t="s">
        <v>233</v>
      </c>
      <c r="E797" s="6"/>
      <c r="F797" s="6">
        <f t="shared" si="74"/>
        <v>0</v>
      </c>
      <c r="G797" s="6"/>
      <c r="H797" s="6" t="e">
        <f>#REF!+#REF!</f>
        <v>#REF!</v>
      </c>
      <c r="I797" s="53"/>
      <c r="J797" s="36">
        <f t="shared" si="75"/>
        <v>0</v>
      </c>
      <c r="K797" s="91"/>
    </row>
    <row r="798" spans="1:11" s="110" customFormat="1" ht="12.75">
      <c r="A798" s="160"/>
      <c r="B798" s="48"/>
      <c r="C798" s="4"/>
      <c r="D798" s="8" t="s">
        <v>236</v>
      </c>
      <c r="E798" s="6">
        <f>E805</f>
        <v>0</v>
      </c>
      <c r="F798" s="6">
        <f t="shared" si="74"/>
        <v>0</v>
      </c>
      <c r="G798" s="6">
        <f>G805</f>
        <v>0</v>
      </c>
      <c r="H798" s="6">
        <f>H805</f>
        <v>0</v>
      </c>
      <c r="I798" s="53"/>
      <c r="J798" s="36">
        <f t="shared" si="75"/>
        <v>0</v>
      </c>
      <c r="K798" s="91"/>
    </row>
    <row r="799" spans="1:11" s="110" customFormat="1" ht="12.75">
      <c r="A799" s="160"/>
      <c r="B799" s="48"/>
      <c r="C799" s="4"/>
      <c r="D799" s="45" t="s">
        <v>292</v>
      </c>
      <c r="E799" s="25">
        <f>SUM(E796:E798)</f>
        <v>811371.15</v>
      </c>
      <c r="F799" s="6">
        <f t="shared" si="74"/>
        <v>3.1590001020139464</v>
      </c>
      <c r="G799" s="25">
        <f>SUM(G796:G798)</f>
        <v>760000</v>
      </c>
      <c r="H799" s="25" t="e">
        <f>SUM(H796:H798)</f>
        <v>#REF!</v>
      </c>
      <c r="I799" s="53">
        <f aca="true" t="shared" si="76" ref="I799:I804">(G799/E799)*100</f>
        <v>93.66860036864756</v>
      </c>
      <c r="J799" s="36">
        <f t="shared" si="75"/>
        <v>2.876888876042991</v>
      </c>
      <c r="K799" s="91"/>
    </row>
    <row r="800" spans="1:11" s="110" customFormat="1" ht="12.75">
      <c r="A800" s="160"/>
      <c r="B800" s="48"/>
      <c r="C800" s="4"/>
      <c r="D800" s="8" t="s">
        <v>416</v>
      </c>
      <c r="E800" s="6">
        <f>E802+E807+E809</f>
        <v>764286</v>
      </c>
      <c r="F800" s="6">
        <f t="shared" si="74"/>
        <v>2.9756783340988044</v>
      </c>
      <c r="G800" s="6">
        <f>G802+G807+G809</f>
        <v>760000</v>
      </c>
      <c r="H800" s="6">
        <f>H802+H807+H809</f>
        <v>10000</v>
      </c>
      <c r="I800" s="53">
        <f t="shared" si="76"/>
        <v>99.43921516291022</v>
      </c>
      <c r="J800" s="36">
        <f t="shared" si="75"/>
        <v>2.876888876042991</v>
      </c>
      <c r="K800" s="91"/>
    </row>
    <row r="801" spans="1:11" ht="19.5" customHeight="1">
      <c r="A801" s="160"/>
      <c r="B801" s="147" t="s">
        <v>70</v>
      </c>
      <c r="C801" s="3"/>
      <c r="D801" s="3" t="s">
        <v>71</v>
      </c>
      <c r="E801" s="5">
        <f>E802+E805+E803+E804</f>
        <v>599371.15</v>
      </c>
      <c r="F801" s="6">
        <f t="shared" si="74"/>
        <v>2.3335972988369336</v>
      </c>
      <c r="G801" s="5">
        <f>G802+G805+G803+G804</f>
        <v>565000</v>
      </c>
      <c r="H801" s="5" t="e">
        <f>H802+#REF!+#REF!+H805+#REF!+H803+H804</f>
        <v>#REF!</v>
      </c>
      <c r="I801" s="53">
        <f t="shared" si="76"/>
        <v>94.26546472915821</v>
      </c>
      <c r="J801" s="36">
        <f t="shared" si="75"/>
        <v>2.138739756531961</v>
      </c>
      <c r="K801" s="91"/>
    </row>
    <row r="802" spans="1:11" ht="22.5">
      <c r="A802" s="160"/>
      <c r="B802" s="148"/>
      <c r="C802" s="4" t="s">
        <v>210</v>
      </c>
      <c r="D802" s="4" t="s">
        <v>211</v>
      </c>
      <c r="E802" s="6">
        <v>552286</v>
      </c>
      <c r="F802" s="6">
        <f t="shared" si="74"/>
        <v>2.1502755309217916</v>
      </c>
      <c r="G802" s="29">
        <v>565000</v>
      </c>
      <c r="H802" s="5"/>
      <c r="I802" s="53">
        <f t="shared" si="76"/>
        <v>102.30206813136672</v>
      </c>
      <c r="J802" s="36">
        <f t="shared" si="75"/>
        <v>2.138739756531961</v>
      </c>
      <c r="K802" s="91"/>
    </row>
    <row r="803" spans="1:11" ht="22.5">
      <c r="A803" s="160"/>
      <c r="B803" s="148"/>
      <c r="C803" s="4">
        <v>2487</v>
      </c>
      <c r="D803" s="4" t="s">
        <v>211</v>
      </c>
      <c r="E803" s="6">
        <v>40022.37</v>
      </c>
      <c r="F803" s="6">
        <f t="shared" si="74"/>
        <v>0.15582347352729997</v>
      </c>
      <c r="G803" s="29"/>
      <c r="H803" s="83"/>
      <c r="I803" s="53">
        <f t="shared" si="76"/>
        <v>0</v>
      </c>
      <c r="J803" s="36"/>
      <c r="K803" s="91"/>
    </row>
    <row r="804" spans="1:11" ht="21.75" customHeight="1">
      <c r="A804" s="160"/>
      <c r="B804" s="148"/>
      <c r="C804" s="4">
        <v>2489</v>
      </c>
      <c r="D804" s="4" t="s">
        <v>211</v>
      </c>
      <c r="E804" s="6">
        <v>7062.78</v>
      </c>
      <c r="F804" s="6">
        <f t="shared" si="74"/>
        <v>0.02749829438784219</v>
      </c>
      <c r="G804" s="29"/>
      <c r="H804" s="83"/>
      <c r="I804" s="53">
        <f t="shared" si="76"/>
        <v>0</v>
      </c>
      <c r="J804" s="36"/>
      <c r="K804" s="91"/>
    </row>
    <row r="805" spans="1:11" ht="21" hidden="1">
      <c r="A805" s="160"/>
      <c r="B805" s="148"/>
      <c r="C805" s="24">
        <v>6220</v>
      </c>
      <c r="D805" s="24" t="s">
        <v>401</v>
      </c>
      <c r="E805" s="25"/>
      <c r="F805" s="6">
        <f t="shared" si="74"/>
        <v>0</v>
      </c>
      <c r="G805" s="25"/>
      <c r="H805" s="25"/>
      <c r="I805" s="53"/>
      <c r="J805" s="36">
        <f aca="true" t="shared" si="77" ref="J805:J812">(G805/$G$873)*100</f>
        <v>0</v>
      </c>
      <c r="K805" s="91"/>
    </row>
    <row r="806" spans="1:11" ht="12.75">
      <c r="A806" s="160"/>
      <c r="B806" s="147" t="s">
        <v>212</v>
      </c>
      <c r="C806" s="4"/>
      <c r="D806" s="3" t="s">
        <v>213</v>
      </c>
      <c r="E806" s="5">
        <f>E807</f>
        <v>192000</v>
      </c>
      <c r="F806" s="6">
        <f t="shared" si="74"/>
        <v>0.7475346141980495</v>
      </c>
      <c r="G806" s="5">
        <f>G807</f>
        <v>195000</v>
      </c>
      <c r="H806" s="5">
        <f>H807</f>
        <v>0</v>
      </c>
      <c r="I806" s="53">
        <f aca="true" t="shared" si="78" ref="I806:I814">(G806/E806)*100</f>
        <v>101.5625</v>
      </c>
      <c r="J806" s="36">
        <f t="shared" si="77"/>
        <v>0.7381491195110306</v>
      </c>
      <c r="K806" s="91"/>
    </row>
    <row r="807" spans="1:11" ht="22.5">
      <c r="A807" s="160"/>
      <c r="B807" s="148"/>
      <c r="C807" s="4" t="s">
        <v>210</v>
      </c>
      <c r="D807" s="4" t="s">
        <v>211</v>
      </c>
      <c r="E807" s="6">
        <v>192000</v>
      </c>
      <c r="F807" s="6">
        <f t="shared" si="74"/>
        <v>0.7475346141980495</v>
      </c>
      <c r="G807" s="29">
        <v>195000</v>
      </c>
      <c r="H807" s="83"/>
      <c r="I807" s="53">
        <f t="shared" si="78"/>
        <v>101.5625</v>
      </c>
      <c r="J807" s="36">
        <f t="shared" si="77"/>
        <v>0.7381491195110306</v>
      </c>
      <c r="K807" s="91"/>
    </row>
    <row r="808" spans="1:11" ht="12.75">
      <c r="A808" s="160"/>
      <c r="B808" s="147" t="s">
        <v>214</v>
      </c>
      <c r="C808" s="4"/>
      <c r="D808" s="3" t="s">
        <v>34</v>
      </c>
      <c r="E808" s="5">
        <f>E809</f>
        <v>20000</v>
      </c>
      <c r="F808" s="6">
        <f t="shared" si="74"/>
        <v>0.07786818897896348</v>
      </c>
      <c r="G808" s="5">
        <f>G809</f>
        <v>0</v>
      </c>
      <c r="H808" s="5">
        <f>H809</f>
        <v>10000</v>
      </c>
      <c r="I808" s="53">
        <f t="shared" si="78"/>
        <v>0</v>
      </c>
      <c r="J808" s="36">
        <f t="shared" si="77"/>
        <v>0</v>
      </c>
      <c r="K808" s="91"/>
    </row>
    <row r="809" spans="1:11" ht="47.25" customHeight="1">
      <c r="A809" s="160"/>
      <c r="B809" s="153"/>
      <c r="C809" s="4">
        <v>2720</v>
      </c>
      <c r="D809" s="4" t="s">
        <v>215</v>
      </c>
      <c r="E809" s="6">
        <v>20000</v>
      </c>
      <c r="F809" s="6">
        <f t="shared" si="74"/>
        <v>0.07786818897896348</v>
      </c>
      <c r="G809" s="29"/>
      <c r="H809" s="83">
        <v>10000</v>
      </c>
      <c r="I809" s="53">
        <f t="shared" si="78"/>
        <v>0</v>
      </c>
      <c r="J809" s="36">
        <f t="shared" si="77"/>
        <v>0</v>
      </c>
      <c r="K809" s="91"/>
    </row>
    <row r="810" spans="1:11" ht="12.75">
      <c r="A810" s="159">
        <v>926</v>
      </c>
      <c r="B810" s="3"/>
      <c r="C810" s="4"/>
      <c r="D810" s="3" t="s">
        <v>223</v>
      </c>
      <c r="E810" s="5">
        <f>E849+E854+E816</f>
        <v>1200336.88</v>
      </c>
      <c r="F810" s="6">
        <f t="shared" si="74"/>
        <v>4.673402950512971</v>
      </c>
      <c r="G810" s="5">
        <f>G849+G854+G816</f>
        <v>4699355.99</v>
      </c>
      <c r="H810" s="5" t="e">
        <f>H849+H854+H816</f>
        <v>#REF!</v>
      </c>
      <c r="I810" s="53">
        <f t="shared" si="78"/>
        <v>391.5030911988642</v>
      </c>
      <c r="J810" s="36">
        <f t="shared" si="77"/>
        <v>17.788848647627628</v>
      </c>
      <c r="K810" s="91"/>
    </row>
    <row r="811" spans="1:11" ht="12.75">
      <c r="A811" s="160"/>
      <c r="B811" s="3"/>
      <c r="C811" s="4"/>
      <c r="D811" s="8" t="s">
        <v>234</v>
      </c>
      <c r="E811" s="6">
        <f>E810-E812</f>
        <v>1039452.0699999998</v>
      </c>
      <c r="F811" s="6">
        <f t="shared" si="74"/>
        <v>4.047012511066739</v>
      </c>
      <c r="G811" s="6">
        <f>G810-G812</f>
        <v>1116293</v>
      </c>
      <c r="H811" s="6" t="e">
        <f>H810-H812</f>
        <v>#REF!</v>
      </c>
      <c r="I811" s="53">
        <f t="shared" si="78"/>
        <v>107.39244571421173</v>
      </c>
      <c r="J811" s="36">
        <f t="shared" si="77"/>
        <v>4.225593308032446</v>
      </c>
      <c r="K811" s="91"/>
    </row>
    <row r="812" spans="1:11" ht="12.75">
      <c r="A812" s="160"/>
      <c r="B812" s="3"/>
      <c r="C812" s="4"/>
      <c r="D812" s="8" t="s">
        <v>233</v>
      </c>
      <c r="E812" s="6">
        <f>E838+E843+E869+E871+E837+E848</f>
        <v>160884.81</v>
      </c>
      <c r="F812" s="6">
        <f t="shared" si="74"/>
        <v>0.6263904394462317</v>
      </c>
      <c r="G812" s="6">
        <f>G838+G843+G869+G871+G837+G848</f>
        <v>3583062.99</v>
      </c>
      <c r="H812" s="6" t="e">
        <f>H838+H843+H869+H871+H837+#REF!+H848</f>
        <v>#REF!</v>
      </c>
      <c r="I812" s="53">
        <f t="shared" si="78"/>
        <v>2227.098375539618</v>
      </c>
      <c r="J812" s="36">
        <f t="shared" si="77"/>
        <v>13.563255339595184</v>
      </c>
      <c r="K812" s="91"/>
    </row>
    <row r="813" spans="1:11" ht="12.75">
      <c r="A813" s="160"/>
      <c r="B813" s="3"/>
      <c r="C813" s="4"/>
      <c r="D813" s="8" t="s">
        <v>345</v>
      </c>
      <c r="E813" s="6">
        <f>E838+E843+E869+E871</f>
        <v>89027.99</v>
      </c>
      <c r="F813" s="6">
        <f t="shared" si="74"/>
        <v>0.3466224174868636</v>
      </c>
      <c r="G813" s="6">
        <f>G838+G843+G869+G871</f>
        <v>3583062.99</v>
      </c>
      <c r="H813" s="6"/>
      <c r="I813" s="53">
        <f t="shared" si="78"/>
        <v>4024.647742805381</v>
      </c>
      <c r="J813" s="36"/>
      <c r="K813" s="91"/>
    </row>
    <row r="814" spans="1:11" ht="12.75">
      <c r="A814" s="160"/>
      <c r="B814" s="3"/>
      <c r="C814" s="4"/>
      <c r="D814" s="23" t="s">
        <v>293</v>
      </c>
      <c r="E814" s="26">
        <f>SUM(E811:E812)</f>
        <v>1200336.88</v>
      </c>
      <c r="F814" s="6">
        <f t="shared" si="74"/>
        <v>4.673402950512971</v>
      </c>
      <c r="G814" s="26">
        <f>SUM(G811:G812)</f>
        <v>4699355.99</v>
      </c>
      <c r="H814" s="26" t="e">
        <f>SUM(H811:H812)</f>
        <v>#REF!</v>
      </c>
      <c r="I814" s="53">
        <f t="shared" si="78"/>
        <v>391.5030911988642</v>
      </c>
      <c r="J814" s="36">
        <f aca="true" t="shared" si="79" ref="J814:J834">(G814/$G$873)*100</f>
        <v>17.788848647627628</v>
      </c>
      <c r="K814" s="91"/>
    </row>
    <row r="815" spans="1:11" ht="12.75">
      <c r="A815" s="160"/>
      <c r="B815" s="3"/>
      <c r="C815" s="4"/>
      <c r="D815" s="8" t="s">
        <v>255</v>
      </c>
      <c r="E815" s="6">
        <f>E850</f>
        <v>47000</v>
      </c>
      <c r="F815" s="6">
        <f t="shared" si="74"/>
        <v>0.1829902441005642</v>
      </c>
      <c r="G815" s="6">
        <f>G850</f>
        <v>50000</v>
      </c>
      <c r="H815" s="6">
        <f>H850</f>
        <v>0</v>
      </c>
      <c r="I815" s="53"/>
      <c r="J815" s="36">
        <f t="shared" si="79"/>
        <v>0.18926900500282837</v>
      </c>
      <c r="K815" s="91"/>
    </row>
    <row r="816" spans="1:11" ht="12.75">
      <c r="A816" s="160"/>
      <c r="B816" s="147">
        <v>92601</v>
      </c>
      <c r="C816" s="24"/>
      <c r="D816" s="3" t="s">
        <v>340</v>
      </c>
      <c r="E816" s="25">
        <f>E817+E818+E820+E821+E822+E823+E824+E825+E826+E827+E828+E829+E830+E831+E832+E833+E819+E843+E838+E836+E834+E837+E835+E848</f>
        <v>676451.3999999999</v>
      </c>
      <c r="F816" s="6">
        <f aca="true" t="shared" si="80" ref="F816:F879">(E816/$E$873)*100</f>
        <v>2.633702272514221</v>
      </c>
      <c r="G816" s="25">
        <f>G817+G818+G820+G821+G822+G823+G824+G825+G826+G827+G828+G829+G830+G831+G832+G833+G819+G843+G838+G836+G834+G837+G835+G848</f>
        <v>653807</v>
      </c>
      <c r="H816" s="25">
        <f>H817+H818+H820+H821+H822+H823+H824+H825+H826+H827+H828+H829+H830+H831+H832+H833+H819+H843+H838+H836+H834+H837+H835+H848</f>
        <v>0</v>
      </c>
      <c r="I816" s="53">
        <f aca="true" t="shared" si="81" ref="I816:I833">(G816/E816)*100</f>
        <v>96.6524720031624</v>
      </c>
      <c r="J816" s="36">
        <f t="shared" si="79"/>
        <v>2.474908007077684</v>
      </c>
      <c r="K816" s="91"/>
    </row>
    <row r="817" spans="1:11" ht="22.5">
      <c r="A817" s="160"/>
      <c r="B817" s="148"/>
      <c r="C817" s="4">
        <v>3020</v>
      </c>
      <c r="D817" s="4" t="s">
        <v>158</v>
      </c>
      <c r="E817" s="6">
        <v>1000</v>
      </c>
      <c r="F817" s="6">
        <f t="shared" si="80"/>
        <v>0.0038934094489481747</v>
      </c>
      <c r="G817" s="6">
        <v>2592</v>
      </c>
      <c r="H817" s="62"/>
      <c r="I817" s="53">
        <f t="shared" si="81"/>
        <v>259.2</v>
      </c>
      <c r="J817" s="36">
        <f t="shared" si="79"/>
        <v>0.009811705219346621</v>
      </c>
      <c r="K817" s="91"/>
    </row>
    <row r="818" spans="1:11" ht="12.75">
      <c r="A818" s="160"/>
      <c r="B818" s="148"/>
      <c r="C818" s="4">
        <v>4010</v>
      </c>
      <c r="D818" s="4" t="s">
        <v>96</v>
      </c>
      <c r="E818" s="6">
        <v>248200</v>
      </c>
      <c r="F818" s="6">
        <f t="shared" si="80"/>
        <v>0.9663442252289369</v>
      </c>
      <c r="G818" s="6">
        <v>260000</v>
      </c>
      <c r="H818" s="62"/>
      <c r="I818" s="53">
        <f t="shared" si="81"/>
        <v>104.75423045930701</v>
      </c>
      <c r="J818" s="36">
        <f t="shared" si="79"/>
        <v>0.9841988260147075</v>
      </c>
      <c r="K818" s="91"/>
    </row>
    <row r="819" spans="1:11" ht="12.75">
      <c r="A819" s="160"/>
      <c r="B819" s="148"/>
      <c r="C819" s="4">
        <v>4040</v>
      </c>
      <c r="D819" s="4" t="s">
        <v>98</v>
      </c>
      <c r="E819" s="6">
        <v>17331.74</v>
      </c>
      <c r="F819" s="6">
        <f t="shared" si="80"/>
        <v>0.06747956028271304</v>
      </c>
      <c r="G819" s="6">
        <v>23928</v>
      </c>
      <c r="H819" s="62"/>
      <c r="I819" s="53">
        <f t="shared" si="81"/>
        <v>138.05884463994957</v>
      </c>
      <c r="J819" s="36">
        <f t="shared" si="79"/>
        <v>0.09057657503415355</v>
      </c>
      <c r="K819" s="91"/>
    </row>
    <row r="820" spans="1:11" ht="12.75">
      <c r="A820" s="160"/>
      <c r="B820" s="148"/>
      <c r="C820" s="4">
        <v>4110</v>
      </c>
      <c r="D820" s="4" t="s">
        <v>86</v>
      </c>
      <c r="E820" s="6">
        <v>46300</v>
      </c>
      <c r="F820" s="6">
        <f t="shared" si="80"/>
        <v>0.1802648574863005</v>
      </c>
      <c r="G820" s="6">
        <v>53672</v>
      </c>
      <c r="H820" s="62"/>
      <c r="I820" s="53">
        <f t="shared" si="81"/>
        <v>115.92224622030238</v>
      </c>
      <c r="J820" s="36">
        <f t="shared" si="79"/>
        <v>0.20316892073023607</v>
      </c>
      <c r="K820" s="91"/>
    </row>
    <row r="821" spans="1:11" ht="12.75">
      <c r="A821" s="160"/>
      <c r="B821" s="148"/>
      <c r="C821" s="4">
        <v>4120</v>
      </c>
      <c r="D821" s="4" t="s">
        <v>107</v>
      </c>
      <c r="E821" s="6">
        <v>7500</v>
      </c>
      <c r="F821" s="6">
        <f t="shared" si="80"/>
        <v>0.02920057086711131</v>
      </c>
      <c r="G821" s="6">
        <v>7690</v>
      </c>
      <c r="H821" s="62"/>
      <c r="I821" s="53">
        <f t="shared" si="81"/>
        <v>102.53333333333335</v>
      </c>
      <c r="J821" s="36">
        <f t="shared" si="79"/>
        <v>0.029109572969435005</v>
      </c>
      <c r="K821" s="91"/>
    </row>
    <row r="822" spans="1:11" ht="12.75">
      <c r="A822" s="160"/>
      <c r="B822" s="148"/>
      <c r="C822" s="4">
        <v>4170</v>
      </c>
      <c r="D822" s="4" t="s">
        <v>88</v>
      </c>
      <c r="E822" s="6">
        <v>26000</v>
      </c>
      <c r="F822" s="6">
        <f t="shared" si="80"/>
        <v>0.10122864567265254</v>
      </c>
      <c r="G822" s="6">
        <v>30000</v>
      </c>
      <c r="H822" s="62"/>
      <c r="I822" s="53">
        <f t="shared" si="81"/>
        <v>115.38461538461537</v>
      </c>
      <c r="J822" s="36">
        <f t="shared" si="79"/>
        <v>0.11356140300169701</v>
      </c>
      <c r="K822" s="91"/>
    </row>
    <row r="823" spans="1:11" ht="12.75">
      <c r="A823" s="160"/>
      <c r="B823" s="148"/>
      <c r="C823" s="4">
        <v>4210</v>
      </c>
      <c r="D823" s="4" t="s">
        <v>76</v>
      </c>
      <c r="E823" s="6">
        <v>115000</v>
      </c>
      <c r="F823" s="6">
        <f t="shared" si="80"/>
        <v>0.4477420866290401</v>
      </c>
      <c r="G823" s="6">
        <v>130000</v>
      </c>
      <c r="H823" s="62"/>
      <c r="I823" s="53">
        <f t="shared" si="81"/>
        <v>113.04347826086956</v>
      </c>
      <c r="J823" s="36">
        <f t="shared" si="79"/>
        <v>0.49209941300735377</v>
      </c>
      <c r="K823" s="91"/>
    </row>
    <row r="824" spans="1:11" ht="12.75">
      <c r="A824" s="160"/>
      <c r="B824" s="148"/>
      <c r="C824" s="4">
        <v>4260</v>
      </c>
      <c r="D824" s="4" t="s">
        <v>77</v>
      </c>
      <c r="E824" s="6">
        <v>75000</v>
      </c>
      <c r="F824" s="6">
        <f t="shared" si="80"/>
        <v>0.2920057086711131</v>
      </c>
      <c r="G824" s="6">
        <v>77447</v>
      </c>
      <c r="H824" s="62"/>
      <c r="I824" s="53">
        <f t="shared" si="81"/>
        <v>103.26266666666666</v>
      </c>
      <c r="J824" s="36">
        <f t="shared" si="79"/>
        <v>0.2931663326090809</v>
      </c>
      <c r="K824" s="91"/>
    </row>
    <row r="825" spans="1:11" ht="12.75">
      <c r="A825" s="160"/>
      <c r="B825" s="148"/>
      <c r="C825" s="4">
        <v>4270</v>
      </c>
      <c r="D825" s="4" t="s">
        <v>79</v>
      </c>
      <c r="E825" s="6">
        <v>2000</v>
      </c>
      <c r="F825" s="6">
        <f t="shared" si="80"/>
        <v>0.007786818897896349</v>
      </c>
      <c r="G825" s="6">
        <v>5000</v>
      </c>
      <c r="H825" s="62"/>
      <c r="I825" s="53">
        <f t="shared" si="81"/>
        <v>250</v>
      </c>
      <c r="J825" s="36">
        <f t="shared" si="79"/>
        <v>0.018926900500282836</v>
      </c>
      <c r="K825" s="91"/>
    </row>
    <row r="826" spans="1:11" ht="12.75">
      <c r="A826" s="160"/>
      <c r="B826" s="148"/>
      <c r="C826" s="4">
        <v>4280</v>
      </c>
      <c r="D826" s="4" t="s">
        <v>92</v>
      </c>
      <c r="E826" s="6">
        <v>600</v>
      </c>
      <c r="F826" s="6">
        <f t="shared" si="80"/>
        <v>0.0023360456693689046</v>
      </c>
      <c r="G826" s="6">
        <v>600</v>
      </c>
      <c r="H826" s="62"/>
      <c r="I826" s="53">
        <f t="shared" si="81"/>
        <v>100</v>
      </c>
      <c r="J826" s="36">
        <f t="shared" si="79"/>
        <v>0.00227122806003394</v>
      </c>
      <c r="K826" s="91"/>
    </row>
    <row r="827" spans="1:11" ht="12.75">
      <c r="A827" s="160"/>
      <c r="B827" s="148"/>
      <c r="C827" s="4">
        <v>4300</v>
      </c>
      <c r="D827" s="4" t="s">
        <v>89</v>
      </c>
      <c r="E827" s="6">
        <v>27625.84</v>
      </c>
      <c r="F827" s="6">
        <f t="shared" si="80"/>
        <v>0.10755870649113045</v>
      </c>
      <c r="G827" s="6">
        <v>27126</v>
      </c>
      <c r="H827" s="62"/>
      <c r="I827" s="53">
        <f t="shared" si="81"/>
        <v>98.19067945083299</v>
      </c>
      <c r="J827" s="36">
        <f t="shared" si="79"/>
        <v>0.10268222059413444</v>
      </c>
      <c r="K827" s="91"/>
    </row>
    <row r="828" spans="1:11" ht="12.75">
      <c r="A828" s="160"/>
      <c r="B828" s="148"/>
      <c r="C828" s="4">
        <v>4350</v>
      </c>
      <c r="D828" s="4" t="s">
        <v>250</v>
      </c>
      <c r="E828" s="6">
        <v>588</v>
      </c>
      <c r="F828" s="6">
        <f t="shared" si="80"/>
        <v>0.0022893247559815266</v>
      </c>
      <c r="G828" s="6">
        <v>1104</v>
      </c>
      <c r="H828" s="62"/>
      <c r="I828" s="53">
        <f t="shared" si="81"/>
        <v>187.75510204081633</v>
      </c>
      <c r="J828" s="36">
        <f t="shared" si="79"/>
        <v>0.00417905963046245</v>
      </c>
      <c r="K828" s="91"/>
    </row>
    <row r="829" spans="1:11" ht="24" customHeight="1">
      <c r="A829" s="160"/>
      <c r="B829" s="148"/>
      <c r="C829" s="4">
        <v>4360</v>
      </c>
      <c r="D829" s="4" t="s">
        <v>166</v>
      </c>
      <c r="E829" s="6">
        <v>1000</v>
      </c>
      <c r="F829" s="6">
        <f t="shared" si="80"/>
        <v>0.0038934094489481747</v>
      </c>
      <c r="G829" s="6">
        <v>1200</v>
      </c>
      <c r="H829" s="62"/>
      <c r="I829" s="53">
        <f t="shared" si="81"/>
        <v>120</v>
      </c>
      <c r="J829" s="36">
        <f t="shared" si="79"/>
        <v>0.00454245612006788</v>
      </c>
      <c r="K829" s="91"/>
    </row>
    <row r="830" spans="1:11" ht="22.5">
      <c r="A830" s="160"/>
      <c r="B830" s="148"/>
      <c r="C830" s="4">
        <v>4370</v>
      </c>
      <c r="D830" s="4" t="s">
        <v>151</v>
      </c>
      <c r="E830" s="6">
        <v>1100</v>
      </c>
      <c r="F830" s="6">
        <f t="shared" si="80"/>
        <v>0.004282750393842992</v>
      </c>
      <c r="G830" s="6">
        <v>1500</v>
      </c>
      <c r="H830" s="62"/>
      <c r="I830" s="53">
        <f t="shared" si="81"/>
        <v>136.36363636363635</v>
      </c>
      <c r="J830" s="36">
        <f t="shared" si="79"/>
        <v>0.005678070150084851</v>
      </c>
      <c r="K830" s="91"/>
    </row>
    <row r="831" spans="1:11" ht="12.75">
      <c r="A831" s="160"/>
      <c r="B831" s="148"/>
      <c r="C831" s="4">
        <v>4410</v>
      </c>
      <c r="D831" s="4" t="s">
        <v>164</v>
      </c>
      <c r="E831" s="6">
        <v>3000</v>
      </c>
      <c r="F831" s="6">
        <f t="shared" si="80"/>
        <v>0.011680228346844523</v>
      </c>
      <c r="G831" s="6">
        <v>4000</v>
      </c>
      <c r="H831" s="62"/>
      <c r="I831" s="53">
        <f t="shared" si="81"/>
        <v>133.33333333333331</v>
      </c>
      <c r="J831" s="36">
        <f t="shared" si="79"/>
        <v>0.015141520400226269</v>
      </c>
      <c r="K831" s="91"/>
    </row>
    <row r="832" spans="1:11" ht="12.75">
      <c r="A832" s="160"/>
      <c r="B832" s="148"/>
      <c r="C832" s="4">
        <v>4430</v>
      </c>
      <c r="D832" s="4" t="s">
        <v>90</v>
      </c>
      <c r="E832" s="6">
        <v>6600</v>
      </c>
      <c r="F832" s="6">
        <f t="shared" si="80"/>
        <v>0.025696502363057955</v>
      </c>
      <c r="G832" s="6">
        <v>6600</v>
      </c>
      <c r="H832" s="62"/>
      <c r="I832" s="53">
        <f t="shared" si="81"/>
        <v>100</v>
      </c>
      <c r="J832" s="36">
        <f t="shared" si="79"/>
        <v>0.02498350866037334</v>
      </c>
      <c r="K832" s="91"/>
    </row>
    <row r="833" spans="1:11" ht="12.75">
      <c r="A833" s="160"/>
      <c r="B833" s="148"/>
      <c r="C833" s="4">
        <v>4440</v>
      </c>
      <c r="D833" s="4" t="s">
        <v>162</v>
      </c>
      <c r="E833" s="6">
        <v>11300</v>
      </c>
      <c r="F833" s="6">
        <f t="shared" si="80"/>
        <v>0.04399552677311437</v>
      </c>
      <c r="G833" s="6">
        <v>11300</v>
      </c>
      <c r="H833" s="62"/>
      <c r="I833" s="53">
        <f t="shared" si="81"/>
        <v>100</v>
      </c>
      <c r="J833" s="36">
        <f t="shared" si="79"/>
        <v>0.042774795130639205</v>
      </c>
      <c r="K833" s="91"/>
    </row>
    <row r="834" spans="1:11" ht="12.75">
      <c r="A834" s="160"/>
      <c r="B834" s="148"/>
      <c r="C834" s="4">
        <v>4480</v>
      </c>
      <c r="D834" s="4" t="s">
        <v>312</v>
      </c>
      <c r="E834" s="6"/>
      <c r="F834" s="6">
        <f t="shared" si="80"/>
        <v>0</v>
      </c>
      <c r="G834" s="6"/>
      <c r="H834" s="62"/>
      <c r="I834" s="53"/>
      <c r="J834" s="36">
        <f t="shared" si="79"/>
        <v>0</v>
      </c>
      <c r="K834" s="91"/>
    </row>
    <row r="835" spans="1:11" ht="22.5">
      <c r="A835" s="160"/>
      <c r="B835" s="148"/>
      <c r="C835" s="4">
        <v>4520</v>
      </c>
      <c r="D835" s="4" t="s">
        <v>104</v>
      </c>
      <c r="E835" s="6">
        <v>4824</v>
      </c>
      <c r="F835" s="6">
        <f t="shared" si="80"/>
        <v>0.018781807181725996</v>
      </c>
      <c r="G835" s="6">
        <v>9648</v>
      </c>
      <c r="H835" s="62"/>
      <c r="I835" s="53">
        <f>(G835/E835)*100</f>
        <v>200</v>
      </c>
      <c r="J835" s="36"/>
      <c r="K835" s="91"/>
    </row>
    <row r="836" spans="1:11" ht="22.5">
      <c r="A836" s="160"/>
      <c r="B836" s="148"/>
      <c r="C836" s="4">
        <v>4700</v>
      </c>
      <c r="D836" s="4" t="s">
        <v>140</v>
      </c>
      <c r="E836" s="6">
        <v>400</v>
      </c>
      <c r="F836" s="6">
        <f t="shared" si="80"/>
        <v>0.00155736377957927</v>
      </c>
      <c r="G836" s="6">
        <v>400</v>
      </c>
      <c r="H836" s="62"/>
      <c r="I836" s="53">
        <f>(G836/E836)*100</f>
        <v>100</v>
      </c>
      <c r="J836" s="36">
        <f>(G836/$G$873)*100</f>
        <v>0.0015141520400226269</v>
      </c>
      <c r="K836" s="91"/>
    </row>
    <row r="837" spans="1:11" ht="12.75">
      <c r="A837" s="160"/>
      <c r="B837" s="148"/>
      <c r="C837" s="4">
        <v>6050</v>
      </c>
      <c r="D837" s="4" t="s">
        <v>75</v>
      </c>
      <c r="E837" s="5">
        <v>68000</v>
      </c>
      <c r="F837" s="6">
        <f t="shared" si="80"/>
        <v>0.26475184252847583</v>
      </c>
      <c r="G837" s="5"/>
      <c r="H837" s="84"/>
      <c r="I837" s="53">
        <f>(G837/E837)*100</f>
        <v>0</v>
      </c>
      <c r="J837" s="71"/>
      <c r="K837" s="91"/>
    </row>
    <row r="838" spans="1:11" ht="12.75">
      <c r="A838" s="160"/>
      <c r="B838" s="148"/>
      <c r="C838" s="4">
        <v>6057</v>
      </c>
      <c r="D838" s="4" t="s">
        <v>75</v>
      </c>
      <c r="E838" s="6"/>
      <c r="F838" s="6">
        <f t="shared" si="80"/>
        <v>0</v>
      </c>
      <c r="G838" s="6"/>
      <c r="H838" s="6">
        <f>H839+H840+H841+H842</f>
        <v>0</v>
      </c>
      <c r="I838" s="53"/>
      <c r="J838" s="36">
        <f>(G838/$G$873)*100</f>
        <v>0</v>
      </c>
      <c r="K838" s="91"/>
    </row>
    <row r="839" spans="1:11" ht="12.75" hidden="1">
      <c r="A839" s="160"/>
      <c r="B839" s="148"/>
      <c r="C839" s="4"/>
      <c r="D839" s="8" t="s">
        <v>297</v>
      </c>
      <c r="E839" s="6"/>
      <c r="F839" s="6">
        <f t="shared" si="80"/>
        <v>0</v>
      </c>
      <c r="G839" s="6"/>
      <c r="H839" s="62"/>
      <c r="I839" s="53" t="e">
        <f aca="true" t="shared" si="82" ref="I839:I849">(G839/E839)*100</f>
        <v>#DIV/0!</v>
      </c>
      <c r="J839" s="36">
        <f>(G839/$G$873)*100</f>
        <v>0</v>
      </c>
      <c r="K839" s="91"/>
    </row>
    <row r="840" spans="1:11" ht="15" customHeight="1" hidden="1">
      <c r="A840" s="160"/>
      <c r="B840" s="148"/>
      <c r="C840" s="4"/>
      <c r="D840" s="8" t="s">
        <v>298</v>
      </c>
      <c r="E840" s="6"/>
      <c r="F840" s="6">
        <f t="shared" si="80"/>
        <v>0</v>
      </c>
      <c r="G840" s="6"/>
      <c r="H840" s="62"/>
      <c r="I840" s="53" t="e">
        <f t="shared" si="82"/>
        <v>#DIV/0!</v>
      </c>
      <c r="J840" s="36">
        <f>(G840/$G$873)*100</f>
        <v>0</v>
      </c>
      <c r="K840" s="91"/>
    </row>
    <row r="841" spans="1:11" ht="12.75" customHeight="1" hidden="1">
      <c r="A841" s="160"/>
      <c r="B841" s="148"/>
      <c r="C841" s="4"/>
      <c r="D841" s="73" t="s">
        <v>303</v>
      </c>
      <c r="E841" s="6"/>
      <c r="F841" s="6">
        <f t="shared" si="80"/>
        <v>0</v>
      </c>
      <c r="G841" s="6"/>
      <c r="H841" s="62"/>
      <c r="I841" s="53" t="e">
        <f t="shared" si="82"/>
        <v>#DIV/0!</v>
      </c>
      <c r="J841" s="36"/>
      <c r="K841" s="91"/>
    </row>
    <row r="842" spans="1:11" ht="12.75" customHeight="1" hidden="1">
      <c r="A842" s="160"/>
      <c r="B842" s="148"/>
      <c r="C842" s="4"/>
      <c r="D842" s="73" t="s">
        <v>313</v>
      </c>
      <c r="E842" s="6"/>
      <c r="F842" s="6">
        <f t="shared" si="80"/>
        <v>0</v>
      </c>
      <c r="G842" s="6"/>
      <c r="H842" s="62"/>
      <c r="I842" s="53" t="e">
        <f t="shared" si="82"/>
        <v>#DIV/0!</v>
      </c>
      <c r="J842" s="36"/>
      <c r="K842" s="91"/>
    </row>
    <row r="843" spans="1:11" ht="12.75">
      <c r="A843" s="160"/>
      <c r="B843" s="148"/>
      <c r="C843" s="4">
        <v>6059</v>
      </c>
      <c r="D843" s="4" t="s">
        <v>75</v>
      </c>
      <c r="E843" s="6">
        <v>9225</v>
      </c>
      <c r="F843" s="6">
        <f t="shared" si="80"/>
        <v>0.03591670216654691</v>
      </c>
      <c r="G843" s="6"/>
      <c r="H843" s="6">
        <f>H844+H845+H846+H847</f>
        <v>0</v>
      </c>
      <c r="I843" s="53">
        <f t="shared" si="82"/>
        <v>0</v>
      </c>
      <c r="J843" s="36">
        <f>(G843/$G$873)*100</f>
        <v>0</v>
      </c>
      <c r="K843" s="91"/>
    </row>
    <row r="844" spans="1:11" ht="12.75" hidden="1">
      <c r="A844" s="160"/>
      <c r="B844" s="148"/>
      <c r="C844" s="4"/>
      <c r="D844" s="8" t="s">
        <v>297</v>
      </c>
      <c r="E844" s="6"/>
      <c r="F844" s="6">
        <f t="shared" si="80"/>
        <v>0</v>
      </c>
      <c r="G844" s="6"/>
      <c r="H844" s="62"/>
      <c r="I844" s="53" t="e">
        <f t="shared" si="82"/>
        <v>#DIV/0!</v>
      </c>
      <c r="J844" s="36">
        <f>(G844/$G$873)*100</f>
        <v>0</v>
      </c>
      <c r="K844" s="91"/>
    </row>
    <row r="845" spans="1:11" ht="14.25" customHeight="1" hidden="1">
      <c r="A845" s="160"/>
      <c r="B845" s="148"/>
      <c r="C845" s="4"/>
      <c r="D845" s="8" t="s">
        <v>298</v>
      </c>
      <c r="E845" s="6"/>
      <c r="F845" s="6">
        <f t="shared" si="80"/>
        <v>0</v>
      </c>
      <c r="G845" s="6"/>
      <c r="H845" s="62"/>
      <c r="I845" s="53" t="e">
        <f t="shared" si="82"/>
        <v>#DIV/0!</v>
      </c>
      <c r="J845" s="36">
        <f>(G845/$G$873)*100</f>
        <v>0</v>
      </c>
      <c r="K845" s="91"/>
    </row>
    <row r="846" spans="1:11" ht="12.75" hidden="1">
      <c r="A846" s="160"/>
      <c r="B846" s="148"/>
      <c r="C846" s="4"/>
      <c r="D846" s="73" t="s">
        <v>303</v>
      </c>
      <c r="E846" s="6"/>
      <c r="F846" s="6">
        <f t="shared" si="80"/>
        <v>0</v>
      </c>
      <c r="G846" s="6"/>
      <c r="H846" s="62"/>
      <c r="I846" s="53" t="e">
        <f t="shared" si="82"/>
        <v>#DIV/0!</v>
      </c>
      <c r="J846" s="36"/>
      <c r="K846" s="91"/>
    </row>
    <row r="847" spans="1:11" ht="14.25" customHeight="1" hidden="1">
      <c r="A847" s="160"/>
      <c r="B847" s="148"/>
      <c r="C847" s="4"/>
      <c r="D847" s="73" t="s">
        <v>313</v>
      </c>
      <c r="E847" s="6"/>
      <c r="F847" s="6">
        <f t="shared" si="80"/>
        <v>0</v>
      </c>
      <c r="G847" s="6"/>
      <c r="H847" s="62"/>
      <c r="I847" s="53" t="e">
        <f t="shared" si="82"/>
        <v>#DIV/0!</v>
      </c>
      <c r="J847" s="36"/>
      <c r="K847" s="91"/>
    </row>
    <row r="848" spans="1:11" ht="12" customHeight="1">
      <c r="A848" s="160"/>
      <c r="B848" s="88"/>
      <c r="C848" s="4">
        <v>6060</v>
      </c>
      <c r="D848" s="73" t="s">
        <v>402</v>
      </c>
      <c r="E848" s="6">
        <v>3856.82</v>
      </c>
      <c r="F848" s="6">
        <f t="shared" si="80"/>
        <v>0.0150161794308923</v>
      </c>
      <c r="G848" s="6"/>
      <c r="H848" s="62"/>
      <c r="I848" s="53">
        <f t="shared" si="82"/>
        <v>0</v>
      </c>
      <c r="J848" s="36"/>
      <c r="K848" s="91"/>
    </row>
    <row r="849" spans="1:11" ht="12.75">
      <c r="A849" s="160"/>
      <c r="B849" s="147" t="s">
        <v>73</v>
      </c>
      <c r="C849" s="4"/>
      <c r="D849" s="3" t="s">
        <v>74</v>
      </c>
      <c r="E849" s="5">
        <f>E850+E851+E852+E853</f>
        <v>54700</v>
      </c>
      <c r="F849" s="6">
        <f t="shared" si="80"/>
        <v>0.21296949685746516</v>
      </c>
      <c r="G849" s="5">
        <f>G850+G851+G852+G853</f>
        <v>61000</v>
      </c>
      <c r="H849" s="5">
        <f>H850+H851+H852+H853</f>
        <v>0</v>
      </c>
      <c r="I849" s="53">
        <f t="shared" si="82"/>
        <v>111.51736745886653</v>
      </c>
      <c r="J849" s="36">
        <f aca="true" t="shared" si="83" ref="J849:J879">(G849/$G$873)*100</f>
        <v>0.2309081861034506</v>
      </c>
      <c r="K849" s="91"/>
    </row>
    <row r="850" spans="1:11" ht="44.25" customHeight="1">
      <c r="A850" s="160"/>
      <c r="B850" s="153"/>
      <c r="C850" s="4" t="s">
        <v>216</v>
      </c>
      <c r="D850" s="4" t="s">
        <v>217</v>
      </c>
      <c r="E850" s="6">
        <v>47000</v>
      </c>
      <c r="F850" s="6">
        <f t="shared" si="80"/>
        <v>0.1829902441005642</v>
      </c>
      <c r="G850" s="29">
        <v>50000</v>
      </c>
      <c r="H850" s="83"/>
      <c r="I850" s="53"/>
      <c r="J850" s="36">
        <f t="shared" si="83"/>
        <v>0.18926900500282837</v>
      </c>
      <c r="K850" s="91"/>
    </row>
    <row r="851" spans="1:11" ht="14.25" customHeight="1">
      <c r="A851" s="160"/>
      <c r="B851" s="153"/>
      <c r="C851" s="4">
        <v>4210</v>
      </c>
      <c r="D851" s="4" t="s">
        <v>76</v>
      </c>
      <c r="E851" s="6">
        <v>3000</v>
      </c>
      <c r="F851" s="6">
        <f t="shared" si="80"/>
        <v>0.011680228346844523</v>
      </c>
      <c r="G851" s="29">
        <v>3000</v>
      </c>
      <c r="H851" s="83"/>
      <c r="I851" s="53">
        <f aca="true" t="shared" si="84" ref="I851:I868">(G851/E851)*100</f>
        <v>100</v>
      </c>
      <c r="J851" s="36">
        <f t="shared" si="83"/>
        <v>0.011356140300169702</v>
      </c>
      <c r="K851" s="91"/>
    </row>
    <row r="852" spans="1:11" ht="12" customHeight="1">
      <c r="A852" s="160"/>
      <c r="B852" s="153"/>
      <c r="C852" s="4">
        <v>4300</v>
      </c>
      <c r="D852" s="4" t="s">
        <v>89</v>
      </c>
      <c r="E852" s="6">
        <v>4300</v>
      </c>
      <c r="F852" s="6">
        <f t="shared" si="80"/>
        <v>0.01674166063047715</v>
      </c>
      <c r="G852" s="29">
        <v>7000</v>
      </c>
      <c r="H852" s="83"/>
      <c r="I852" s="53">
        <f t="shared" si="84"/>
        <v>162.7906976744186</v>
      </c>
      <c r="J852" s="36">
        <f t="shared" si="83"/>
        <v>0.026497660700395973</v>
      </c>
      <c r="K852" s="91"/>
    </row>
    <row r="853" spans="1:11" ht="13.5" customHeight="1">
      <c r="A853" s="160"/>
      <c r="B853" s="153"/>
      <c r="C853" s="4">
        <v>4410</v>
      </c>
      <c r="D853" s="4" t="s">
        <v>164</v>
      </c>
      <c r="E853" s="6">
        <v>400</v>
      </c>
      <c r="F853" s="6">
        <f t="shared" si="80"/>
        <v>0.00155736377957927</v>
      </c>
      <c r="G853" s="29">
        <v>1000</v>
      </c>
      <c r="H853" s="83"/>
      <c r="I853" s="53">
        <f t="shared" si="84"/>
        <v>250</v>
      </c>
      <c r="J853" s="36">
        <f t="shared" si="83"/>
        <v>0.0037853801000565673</v>
      </c>
      <c r="K853" s="91"/>
    </row>
    <row r="854" spans="1:11" ht="12.75">
      <c r="A854" s="160"/>
      <c r="B854" s="147" t="s">
        <v>218</v>
      </c>
      <c r="C854" s="4"/>
      <c r="D854" s="3" t="s">
        <v>9</v>
      </c>
      <c r="E854" s="5">
        <f>E855+E856+E857+E858+E859+E861+E863+E865+E866+E867+E864+E871+E869+E860+E862+E868</f>
        <v>469185.48</v>
      </c>
      <c r="F854" s="6">
        <f t="shared" si="80"/>
        <v>1.8267311811412847</v>
      </c>
      <c r="G854" s="5">
        <f>G855+G856+G857+G858+G859+G861+G863+G865+G866+G867+G864+G871+G869+G860+G862+G868</f>
        <v>3984548.99</v>
      </c>
      <c r="H854" s="5" t="e">
        <f>H855+H856+H857+H858+H859+H861+H863+H865+H866+H867+H864+H871+H869+H860+H862+H868+#REF!</f>
        <v>#REF!</v>
      </c>
      <c r="I854" s="53">
        <f t="shared" si="84"/>
        <v>849.248145957117</v>
      </c>
      <c r="J854" s="36">
        <f t="shared" si="83"/>
        <v>15.083032454446494</v>
      </c>
      <c r="K854" s="91"/>
    </row>
    <row r="855" spans="1:11" ht="12.75">
      <c r="A855" s="160"/>
      <c r="B855" s="153"/>
      <c r="C855" s="4" t="s">
        <v>93</v>
      </c>
      <c r="D855" s="4" t="s">
        <v>197</v>
      </c>
      <c r="E855" s="6">
        <v>1000</v>
      </c>
      <c r="F855" s="6">
        <f t="shared" si="80"/>
        <v>0.0038934094489481747</v>
      </c>
      <c r="G855" s="29">
        <v>2260</v>
      </c>
      <c r="H855" s="83"/>
      <c r="I855" s="53">
        <f t="shared" si="84"/>
        <v>225.99999999999997</v>
      </c>
      <c r="J855" s="36">
        <f t="shared" si="83"/>
        <v>0.008554959026127842</v>
      </c>
      <c r="K855" s="91"/>
    </row>
    <row r="856" spans="1:11" ht="12.75">
      <c r="A856" s="160"/>
      <c r="B856" s="153"/>
      <c r="C856" s="4" t="s">
        <v>95</v>
      </c>
      <c r="D856" s="4" t="s">
        <v>191</v>
      </c>
      <c r="E856" s="6">
        <v>160000</v>
      </c>
      <c r="F856" s="6">
        <f t="shared" si="80"/>
        <v>0.6229455118317079</v>
      </c>
      <c r="G856" s="29">
        <v>168000</v>
      </c>
      <c r="H856" s="83"/>
      <c r="I856" s="53">
        <f t="shared" si="84"/>
        <v>105</v>
      </c>
      <c r="J856" s="36">
        <f t="shared" si="83"/>
        <v>0.6359438568095033</v>
      </c>
      <c r="K856" s="91"/>
    </row>
    <row r="857" spans="1:11" ht="12.75">
      <c r="A857" s="160"/>
      <c r="B857" s="153"/>
      <c r="C857" s="4" t="s">
        <v>97</v>
      </c>
      <c r="D857" s="4" t="s">
        <v>98</v>
      </c>
      <c r="E857" s="6">
        <v>10232.49</v>
      </c>
      <c r="F857" s="6">
        <f t="shared" si="80"/>
        <v>0.03983927325226771</v>
      </c>
      <c r="G857" s="29">
        <v>15420</v>
      </c>
      <c r="H857" s="83"/>
      <c r="I857" s="53">
        <f t="shared" si="84"/>
        <v>150.69645804686834</v>
      </c>
      <c r="J857" s="36">
        <f t="shared" si="83"/>
        <v>0.058370561142872264</v>
      </c>
      <c r="K857" s="91"/>
    </row>
    <row r="858" spans="1:11" ht="12.75">
      <c r="A858" s="160"/>
      <c r="B858" s="153"/>
      <c r="C858" s="4" t="s">
        <v>99</v>
      </c>
      <c r="D858" s="4" t="s">
        <v>192</v>
      </c>
      <c r="E858" s="6">
        <v>30000</v>
      </c>
      <c r="F858" s="6">
        <f t="shared" si="80"/>
        <v>0.11680228346844523</v>
      </c>
      <c r="G858" s="29">
        <v>34000</v>
      </c>
      <c r="H858" s="83"/>
      <c r="I858" s="53">
        <f t="shared" si="84"/>
        <v>113.33333333333333</v>
      </c>
      <c r="J858" s="36">
        <f t="shared" si="83"/>
        <v>0.1287029234019233</v>
      </c>
      <c r="K858" s="91"/>
    </row>
    <row r="859" spans="1:11" ht="12.75">
      <c r="A859" s="160"/>
      <c r="B859" s="153"/>
      <c r="C859" s="4" t="s">
        <v>100</v>
      </c>
      <c r="D859" s="4" t="s">
        <v>107</v>
      </c>
      <c r="E859" s="6">
        <v>5050</v>
      </c>
      <c r="F859" s="6">
        <f t="shared" si="80"/>
        <v>0.019661717717188283</v>
      </c>
      <c r="G859" s="29">
        <v>5206</v>
      </c>
      <c r="H859" s="83"/>
      <c r="I859" s="53">
        <f t="shared" si="84"/>
        <v>103.0891089108911</v>
      </c>
      <c r="J859" s="36">
        <f t="shared" si="83"/>
        <v>0.01970668880089449</v>
      </c>
      <c r="K859" s="91"/>
    </row>
    <row r="860" spans="1:11" ht="12.75">
      <c r="A860" s="160"/>
      <c r="B860" s="153"/>
      <c r="C860" s="4">
        <v>4170</v>
      </c>
      <c r="D860" s="4" t="s">
        <v>88</v>
      </c>
      <c r="E860" s="6">
        <v>8000</v>
      </c>
      <c r="F860" s="6">
        <f t="shared" si="80"/>
        <v>0.031147275591585397</v>
      </c>
      <c r="G860" s="29">
        <v>8000</v>
      </c>
      <c r="H860" s="83"/>
      <c r="I860" s="53">
        <f t="shared" si="84"/>
        <v>100</v>
      </c>
      <c r="J860" s="36">
        <f t="shared" si="83"/>
        <v>0.030283040800452538</v>
      </c>
      <c r="K860" s="91"/>
    </row>
    <row r="861" spans="1:11" ht="12.75">
      <c r="A861" s="160"/>
      <c r="B861" s="153"/>
      <c r="C861" s="4" t="s">
        <v>102</v>
      </c>
      <c r="D861" s="4" t="s">
        <v>76</v>
      </c>
      <c r="E861" s="6">
        <v>21000</v>
      </c>
      <c r="F861" s="6">
        <f t="shared" si="80"/>
        <v>0.08176159842791167</v>
      </c>
      <c r="G861" s="29">
        <v>19000</v>
      </c>
      <c r="H861" s="83"/>
      <c r="I861" s="53">
        <f t="shared" si="84"/>
        <v>90.47619047619048</v>
      </c>
      <c r="J861" s="36">
        <f t="shared" si="83"/>
        <v>0.07192222190107478</v>
      </c>
      <c r="K861" s="91"/>
    </row>
    <row r="862" spans="1:11" ht="12.75">
      <c r="A862" s="160"/>
      <c r="B862" s="153"/>
      <c r="C862" s="4">
        <v>4220</v>
      </c>
      <c r="D862" s="4" t="s">
        <v>309</v>
      </c>
      <c r="E862" s="6">
        <v>140000</v>
      </c>
      <c r="F862" s="6">
        <f t="shared" si="80"/>
        <v>0.5450773228527445</v>
      </c>
      <c r="G862" s="29">
        <v>135000</v>
      </c>
      <c r="H862" s="83"/>
      <c r="I862" s="53">
        <f t="shared" si="84"/>
        <v>96.42857142857143</v>
      </c>
      <c r="J862" s="36">
        <f t="shared" si="83"/>
        <v>0.5110263135076365</v>
      </c>
      <c r="K862" s="91"/>
    </row>
    <row r="863" spans="1:11" ht="12.75">
      <c r="A863" s="160"/>
      <c r="B863" s="153"/>
      <c r="C863" s="4">
        <v>4270</v>
      </c>
      <c r="D863" s="4" t="s">
        <v>79</v>
      </c>
      <c r="E863" s="6">
        <v>1500</v>
      </c>
      <c r="F863" s="6">
        <f t="shared" si="80"/>
        <v>0.005840114173422261</v>
      </c>
      <c r="G863" s="29">
        <v>2000</v>
      </c>
      <c r="H863" s="83"/>
      <c r="I863" s="53">
        <f t="shared" si="84"/>
        <v>133.33333333333331</v>
      </c>
      <c r="J863" s="36">
        <f t="shared" si="83"/>
        <v>0.0075707602001131346</v>
      </c>
      <c r="K863" s="91"/>
    </row>
    <row r="864" spans="1:11" ht="12.75">
      <c r="A864" s="160"/>
      <c r="B864" s="153"/>
      <c r="C864" s="4">
        <v>4280</v>
      </c>
      <c r="D864" s="4" t="s">
        <v>92</v>
      </c>
      <c r="E864" s="6">
        <v>250</v>
      </c>
      <c r="F864" s="6">
        <f t="shared" si="80"/>
        <v>0.0009733523622370437</v>
      </c>
      <c r="G864" s="29">
        <v>250</v>
      </c>
      <c r="H864" s="83"/>
      <c r="I864" s="53">
        <f t="shared" si="84"/>
        <v>100</v>
      </c>
      <c r="J864" s="36">
        <f t="shared" si="83"/>
        <v>0.0009463450250141418</v>
      </c>
      <c r="K864" s="91"/>
    </row>
    <row r="865" spans="1:11" ht="12.75">
      <c r="A865" s="160"/>
      <c r="B865" s="153"/>
      <c r="C865" s="4" t="s">
        <v>80</v>
      </c>
      <c r="D865" s="4" t="s">
        <v>89</v>
      </c>
      <c r="E865" s="6">
        <v>3000</v>
      </c>
      <c r="F865" s="6">
        <f t="shared" si="80"/>
        <v>0.011680228346844523</v>
      </c>
      <c r="G865" s="29">
        <v>3000</v>
      </c>
      <c r="H865" s="83"/>
      <c r="I865" s="53">
        <f t="shared" si="84"/>
        <v>100</v>
      </c>
      <c r="J865" s="36">
        <f t="shared" si="83"/>
        <v>0.011356140300169702</v>
      </c>
      <c r="K865" s="91"/>
    </row>
    <row r="866" spans="1:11" ht="12.75">
      <c r="A866" s="160"/>
      <c r="B866" s="153"/>
      <c r="C866" s="4" t="s">
        <v>124</v>
      </c>
      <c r="D866" s="4" t="s">
        <v>125</v>
      </c>
      <c r="E866" s="6">
        <v>1000</v>
      </c>
      <c r="F866" s="6">
        <f t="shared" si="80"/>
        <v>0.0038934094489481747</v>
      </c>
      <c r="G866" s="29">
        <v>1000</v>
      </c>
      <c r="H866" s="83"/>
      <c r="I866" s="53">
        <f t="shared" si="84"/>
        <v>100</v>
      </c>
      <c r="J866" s="36">
        <f t="shared" si="83"/>
        <v>0.0037853801000565673</v>
      </c>
      <c r="K866" s="91"/>
    </row>
    <row r="867" spans="1:11" ht="12" customHeight="1">
      <c r="A867" s="160"/>
      <c r="B867" s="153"/>
      <c r="C867" s="4" t="s">
        <v>118</v>
      </c>
      <c r="D867" s="4" t="s">
        <v>182</v>
      </c>
      <c r="E867" s="6">
        <v>8050</v>
      </c>
      <c r="F867" s="6">
        <f t="shared" si="80"/>
        <v>0.03134194606403281</v>
      </c>
      <c r="G867" s="29">
        <v>8050</v>
      </c>
      <c r="H867" s="83"/>
      <c r="I867" s="53">
        <f t="shared" si="84"/>
        <v>100</v>
      </c>
      <c r="J867" s="36">
        <f t="shared" si="83"/>
        <v>0.030472309805455365</v>
      </c>
      <c r="K867" s="91"/>
    </row>
    <row r="868" spans="1:11" ht="22.5">
      <c r="A868" s="160"/>
      <c r="B868" s="153"/>
      <c r="C868" s="48">
        <v>4700</v>
      </c>
      <c r="D868" s="4" t="s">
        <v>140</v>
      </c>
      <c r="E868" s="6">
        <v>300</v>
      </c>
      <c r="F868" s="6">
        <f t="shared" si="80"/>
        <v>0.0011680228346844523</v>
      </c>
      <c r="G868" s="29">
        <v>300</v>
      </c>
      <c r="H868" s="83"/>
      <c r="I868" s="53">
        <f t="shared" si="84"/>
        <v>100</v>
      </c>
      <c r="J868" s="36">
        <f t="shared" si="83"/>
        <v>0.00113561403001697</v>
      </c>
      <c r="K868" s="91"/>
    </row>
    <row r="869" spans="1:11" ht="12.75">
      <c r="A869" s="160"/>
      <c r="B869" s="153"/>
      <c r="C869" s="143">
        <v>6057</v>
      </c>
      <c r="D869" s="22" t="s">
        <v>75</v>
      </c>
      <c r="E869" s="6">
        <f>E870</f>
        <v>59332.54</v>
      </c>
      <c r="F869" s="6">
        <f t="shared" si="80"/>
        <v>0.23100587186609553</v>
      </c>
      <c r="G869" s="6">
        <f>G870</f>
        <v>3045603.54</v>
      </c>
      <c r="H869" s="6">
        <f>H870</f>
        <v>0</v>
      </c>
      <c r="I869" s="53"/>
      <c r="J869" s="36">
        <f t="shared" si="83"/>
        <v>11.528767032977836</v>
      </c>
      <c r="K869" s="91"/>
    </row>
    <row r="870" spans="1:11" ht="12.75">
      <c r="A870" s="160"/>
      <c r="B870" s="153"/>
      <c r="C870" s="144"/>
      <c r="D870" s="24" t="s">
        <v>288</v>
      </c>
      <c r="E870" s="6">
        <v>59332.54</v>
      </c>
      <c r="F870" s="6">
        <f t="shared" si="80"/>
        <v>0.23100587186609553</v>
      </c>
      <c r="G870" s="29">
        <v>3045603.54</v>
      </c>
      <c r="H870" s="83"/>
      <c r="I870" s="53"/>
      <c r="J870" s="36">
        <f t="shared" si="83"/>
        <v>11.528767032977836</v>
      </c>
      <c r="K870" s="91"/>
    </row>
    <row r="871" spans="1:11" s="110" customFormat="1" ht="12.75">
      <c r="A871" s="182"/>
      <c r="B871" s="153"/>
      <c r="C871" s="165">
        <v>6059</v>
      </c>
      <c r="D871" s="22" t="s">
        <v>75</v>
      </c>
      <c r="E871" s="47">
        <f>E872</f>
        <v>20470.45</v>
      </c>
      <c r="F871" s="6">
        <f t="shared" si="80"/>
        <v>0.07969984345422117</v>
      </c>
      <c r="G871" s="47">
        <f>G872</f>
        <v>537459.45</v>
      </c>
      <c r="H871" s="47"/>
      <c r="I871" s="53"/>
      <c r="J871" s="36">
        <f t="shared" si="83"/>
        <v>2.0344883066173476</v>
      </c>
      <c r="K871" s="91"/>
    </row>
    <row r="872" spans="1:11" ht="12.75">
      <c r="A872" s="182"/>
      <c r="B872" s="163"/>
      <c r="C872" s="156"/>
      <c r="D872" s="24" t="s">
        <v>288</v>
      </c>
      <c r="E872" s="6">
        <v>20470.45</v>
      </c>
      <c r="F872" s="6">
        <f t="shared" si="80"/>
        <v>0.07969984345422117</v>
      </c>
      <c r="G872" s="29">
        <v>537459.45</v>
      </c>
      <c r="H872" s="83"/>
      <c r="I872" s="53"/>
      <c r="J872" s="36">
        <f t="shared" si="83"/>
        <v>2.0344883066173476</v>
      </c>
      <c r="K872" s="91"/>
    </row>
    <row r="873" spans="1:11" ht="14.25" customHeight="1">
      <c r="A873" s="183"/>
      <c r="B873" s="164"/>
      <c r="C873" s="35"/>
      <c r="D873" s="58" t="s">
        <v>341</v>
      </c>
      <c r="E873" s="5">
        <f>E4+E35+E81+E105+E113+E197+E205+E212+E235+E242+E249+E540+E568+E699+E725+E746++E795+E810</f>
        <v>25684429.369999997</v>
      </c>
      <c r="F873" s="25">
        <f t="shared" si="80"/>
        <v>100</v>
      </c>
      <c r="G873" s="25">
        <f>G4+G35+G81+G105+G113+G197+G205+G212+G235+G242+G249+G540+G568+G699+G725+G746++G795+G810</f>
        <v>26417426.35</v>
      </c>
      <c r="H873" s="25" t="e">
        <f>H4+H35+H81+H105+H113+H197+H205+H212+H235+H242+H249+H540+H568+H699+H725+H746++H795+H810</f>
        <v>#REF!</v>
      </c>
      <c r="I873" s="52">
        <f aca="true" t="shared" si="85" ref="I873:I880">(G873/E873)*100</f>
        <v>102.8538573679825</v>
      </c>
      <c r="J873" s="137">
        <f t="shared" si="83"/>
        <v>100</v>
      </c>
      <c r="K873" s="94"/>
    </row>
    <row r="874" spans="1:10" s="16" customFormat="1" ht="11.25">
      <c r="A874" s="66"/>
      <c r="B874" s="67"/>
      <c r="C874" s="67">
        <v>1</v>
      </c>
      <c r="D874" s="17" t="s">
        <v>234</v>
      </c>
      <c r="E874" s="47">
        <f>E5+E36+E82+E106+E114+E198+E206+E213+E236+E243+E250+E541+E569+E701+E726+E747+E796+E811</f>
        <v>21482093.909999996</v>
      </c>
      <c r="F874" s="6">
        <f t="shared" si="80"/>
        <v>83.63858741238602</v>
      </c>
      <c r="G874" s="47">
        <f>G5+G36+G82+G106+G114+G198+G206+G213+G236+G243+G250+G541+G569+G701+G726+G747+G796+G811</f>
        <v>21362158.36</v>
      </c>
      <c r="H874" s="47" t="e">
        <f>H5+H36+H82+H106+H114+H198+H206+H213+H236+H243+H250+H541+H569+H701+H726+H747+H796+H811</f>
        <v>#REF!</v>
      </c>
      <c r="I874" s="37">
        <f t="shared" si="85"/>
        <v>99.44169525325385</v>
      </c>
      <c r="J874" s="36">
        <f t="shared" si="83"/>
        <v>80.86388915020103</v>
      </c>
    </row>
    <row r="875" spans="1:10" s="16" customFormat="1" ht="11.25">
      <c r="A875" s="66"/>
      <c r="B875" s="67"/>
      <c r="C875" s="67">
        <v>2</v>
      </c>
      <c r="D875" s="19" t="s">
        <v>233</v>
      </c>
      <c r="E875" s="25">
        <f>E812+E797+E748+E727+E570+E542+E252+E214+E207+E199+E116+E107+E83+E37+E7</f>
        <v>4202335.46</v>
      </c>
      <c r="F875" s="6">
        <f t="shared" si="80"/>
        <v>16.361412587613973</v>
      </c>
      <c r="G875" s="25">
        <f>G812+G797+G748+G727+G570+G542+G252+G214+G207+G199+G116+G107+G83+G37+G7</f>
        <v>4778267.99</v>
      </c>
      <c r="H875" s="25" t="e">
        <f>H812+H797+H748+H727+H570+H542+H252+H214+H207+H199+H116+H107+H83+H37+H7</f>
        <v>#REF!</v>
      </c>
      <c r="I875" s="37">
        <f t="shared" si="85"/>
        <v>113.7050584248217</v>
      </c>
      <c r="J875" s="36">
        <f t="shared" si="83"/>
        <v>18.087560562083294</v>
      </c>
    </row>
    <row r="876" spans="1:10" s="16" customFormat="1" ht="11.25">
      <c r="A876" s="66"/>
      <c r="B876" s="67"/>
      <c r="C876" s="67">
        <v>3</v>
      </c>
      <c r="D876" s="20" t="s">
        <v>237</v>
      </c>
      <c r="E876" s="25">
        <f>E798+E85+E38+E750</f>
        <v>0</v>
      </c>
      <c r="F876" s="6">
        <f t="shared" si="80"/>
        <v>0</v>
      </c>
      <c r="G876" s="25">
        <f>G798+G85+G38+G750</f>
        <v>277000</v>
      </c>
      <c r="H876" s="25" t="e">
        <f>H798+H85+H38+H750</f>
        <v>#REF!</v>
      </c>
      <c r="I876" s="37"/>
      <c r="J876" s="36">
        <f t="shared" si="83"/>
        <v>1.0485502877156692</v>
      </c>
    </row>
    <row r="877" spans="1:10" s="16" customFormat="1" ht="11.25">
      <c r="A877" s="66"/>
      <c r="B877" s="67"/>
      <c r="C877" s="67"/>
      <c r="D877" s="20" t="s">
        <v>343</v>
      </c>
      <c r="E877" s="25">
        <f>SUM(E875:E876)</f>
        <v>4202335.46</v>
      </c>
      <c r="F877" s="6">
        <f t="shared" si="80"/>
        <v>16.361412587613973</v>
      </c>
      <c r="G877" s="25">
        <f>SUM(G875:G876)</f>
        <v>5055267.99</v>
      </c>
      <c r="H877" s="25" t="e">
        <f>SUM(H875:H876)</f>
        <v>#REF!</v>
      </c>
      <c r="I877" s="37">
        <f t="shared" si="85"/>
        <v>120.29663119754844</v>
      </c>
      <c r="J877" s="36">
        <f t="shared" si="83"/>
        <v>19.136110849798964</v>
      </c>
    </row>
    <row r="878" spans="1:10" s="16" customFormat="1" ht="16.5" customHeight="1">
      <c r="A878" s="66"/>
      <c r="B878" s="67"/>
      <c r="C878" s="67">
        <v>4</v>
      </c>
      <c r="D878" s="107" t="s">
        <v>342</v>
      </c>
      <c r="E878" s="25">
        <f>SUM(E874:E876)</f>
        <v>25684429.369999997</v>
      </c>
      <c r="F878" s="6">
        <f t="shared" si="80"/>
        <v>100</v>
      </c>
      <c r="G878" s="25">
        <f>SUM(G874:G876)</f>
        <v>26417426.35</v>
      </c>
      <c r="H878" s="25" t="e">
        <f>SUM(H874:H876)</f>
        <v>#REF!</v>
      </c>
      <c r="I878" s="37">
        <f t="shared" si="85"/>
        <v>102.8538573679825</v>
      </c>
      <c r="J878" s="36">
        <f t="shared" si="83"/>
        <v>100</v>
      </c>
    </row>
    <row r="879" spans="1:10" s="16" customFormat="1" ht="11.25">
      <c r="A879" s="66"/>
      <c r="B879" s="67"/>
      <c r="C879" s="67">
        <v>5</v>
      </c>
      <c r="D879" s="21" t="s">
        <v>256</v>
      </c>
      <c r="E879" s="27">
        <f>E815+E800+E572+E543+E255+E118+E752+E87</f>
        <v>1849422.67</v>
      </c>
      <c r="F879" s="6">
        <f t="shared" si="80"/>
        <v>7.200559698476962</v>
      </c>
      <c r="G879" s="27">
        <f>G815+G800+G572+G543+G255+G118+G752+G87</f>
        <v>2013809.28</v>
      </c>
      <c r="H879" s="27" t="e">
        <f>H815+H800+H572+H543+H255+H118+H752+H87</f>
        <v>#REF!</v>
      </c>
      <c r="I879" s="37">
        <f t="shared" si="85"/>
        <v>108.8885365507064</v>
      </c>
      <c r="J879" s="36">
        <f t="shared" si="83"/>
        <v>7.623033573821243</v>
      </c>
    </row>
    <row r="880" spans="1:10" s="16" customFormat="1" ht="11.25">
      <c r="A880" s="66"/>
      <c r="B880" s="67"/>
      <c r="C880" s="67"/>
      <c r="D880" s="67" t="s">
        <v>403</v>
      </c>
      <c r="E880" s="63">
        <f>E28+E120+E197+E562+E604+E625+E688</f>
        <v>3357584.71</v>
      </c>
      <c r="F880" s="6">
        <f aca="true" t="shared" si="86" ref="F880:F891">(E880/$E$873)*100</f>
        <v>13.072452035557916</v>
      </c>
      <c r="G880" s="63">
        <f>G28+G120+G197+G562+G604+G625+G688</f>
        <v>3255740</v>
      </c>
      <c r="H880" s="63" t="e">
        <f>H28+H120+H197+H562+H604+H625+H688</f>
        <v>#REF!</v>
      </c>
      <c r="I880" s="37">
        <f t="shared" si="85"/>
        <v>96.96672701371696</v>
      </c>
      <c r="J880" s="36"/>
    </row>
    <row r="881" spans="1:10" s="16" customFormat="1" ht="11.25">
      <c r="A881" s="66"/>
      <c r="B881" s="67"/>
      <c r="C881" s="67"/>
      <c r="D881" s="12"/>
      <c r="E881" s="27"/>
      <c r="F881" s="6">
        <f t="shared" si="86"/>
        <v>0</v>
      </c>
      <c r="G881" s="27"/>
      <c r="H881" s="32"/>
      <c r="I881" s="37"/>
      <c r="J881" s="36"/>
    </row>
    <row r="882" spans="1:10" ht="12.75">
      <c r="A882" s="68"/>
      <c r="B882" s="50"/>
      <c r="C882" s="67">
        <v>6</v>
      </c>
      <c r="D882" s="64" t="s">
        <v>253</v>
      </c>
      <c r="E882" s="65"/>
      <c r="F882" s="6">
        <f t="shared" si="86"/>
        <v>0</v>
      </c>
      <c r="G882" s="51"/>
      <c r="H882" s="51"/>
      <c r="I882" s="69"/>
      <c r="J882" s="36"/>
    </row>
    <row r="883" spans="1:10" ht="12.75">
      <c r="A883" s="68"/>
      <c r="B883" s="50"/>
      <c r="C883" s="67">
        <v>7</v>
      </c>
      <c r="D883" s="46" t="s">
        <v>254</v>
      </c>
      <c r="E883" s="51">
        <f>E259+E313+E368+E548+E689+E802+E803+E804+E807+E809+E850</f>
        <v>1894079.82</v>
      </c>
      <c r="F883" s="51">
        <f>F259+F313+F368+F548+F689+F802+F803+F804+F807+F809+F850</f>
        <v>7.374428268250059</v>
      </c>
      <c r="G883" s="51">
        <f>G259+G313+G368+G548+G689+G802+G803+G804+G807+G809+G850</f>
        <v>1933809.28</v>
      </c>
      <c r="H883" s="51"/>
      <c r="I883" s="69"/>
      <c r="J883" s="70"/>
    </row>
    <row r="884" spans="1:10" ht="12.75">
      <c r="A884" s="68"/>
      <c r="B884" s="50"/>
      <c r="C884" s="50"/>
      <c r="D884" s="50" t="s">
        <v>260</v>
      </c>
      <c r="E884" s="65">
        <f>E873-E875-E876</f>
        <v>21482093.909999996</v>
      </c>
      <c r="F884" s="6">
        <f t="shared" si="86"/>
        <v>83.63858741238602</v>
      </c>
      <c r="G884" s="51">
        <f>G873-G875-G876</f>
        <v>21362158.36</v>
      </c>
      <c r="H884" s="51" t="e">
        <f>H873-H875-H876</f>
        <v>#REF!</v>
      </c>
      <c r="I884" s="69"/>
      <c r="J884" s="70"/>
    </row>
    <row r="885" spans="1:10" ht="12.75">
      <c r="A885" s="68"/>
      <c r="B885" s="50"/>
      <c r="C885" s="50"/>
      <c r="D885" s="50"/>
      <c r="E885" s="65">
        <f>E874-E884</f>
        <v>0</v>
      </c>
      <c r="F885" s="6">
        <f t="shared" si="86"/>
        <v>0</v>
      </c>
      <c r="G885" s="51">
        <f>G874-G884</f>
        <v>0</v>
      </c>
      <c r="H885" s="51" t="e">
        <f>H874-H884</f>
        <v>#REF!</v>
      </c>
      <c r="I885" s="69"/>
      <c r="J885" s="70"/>
    </row>
    <row r="886" spans="1:10" s="72" customFormat="1" ht="12.75">
      <c r="A886" s="76"/>
      <c r="D886" s="77" t="s">
        <v>417</v>
      </c>
      <c r="E886" s="78">
        <f>E813+E749+E699+E253+E251+E215+E115+E84+E51+E8</f>
        <v>3877907.7099999995</v>
      </c>
      <c r="F886" s="78"/>
      <c r="G886" s="78">
        <f>G813+G749+G699+G253+G251+G215+G115+G84+G51+G8</f>
        <v>4258244.35</v>
      </c>
      <c r="H886" s="78">
        <f>H354+H393+H386+H389+H399+H405+H490++H507+H762+H838+H869+H282+H703+H705+H707+H708+H710+H711+H713+H714+H717+H719+H723</f>
        <v>0</v>
      </c>
      <c r="I886" s="79"/>
      <c r="J886" s="80"/>
    </row>
    <row r="887" spans="4:10" ht="12.75">
      <c r="D887" s="10" t="s">
        <v>404</v>
      </c>
      <c r="E887" s="105"/>
      <c r="F887" s="6">
        <f t="shared" si="86"/>
        <v>0</v>
      </c>
      <c r="H887" s="30" t="e">
        <f>#REF!+H508+H765+#REF!+H871+H843</f>
        <v>#REF!</v>
      </c>
      <c r="J887" s="128"/>
    </row>
    <row r="888" spans="4:10" ht="12.75">
      <c r="D888" s="10" t="s">
        <v>405</v>
      </c>
      <c r="E888" s="106"/>
      <c r="F888" s="6">
        <f t="shared" si="86"/>
        <v>0</v>
      </c>
      <c r="G888" s="104"/>
      <c r="H888" s="30" t="e">
        <f>SUM(H886:H887)</f>
        <v>#REF!</v>
      </c>
      <c r="J888" s="129"/>
    </row>
    <row r="889" spans="5:10" ht="12.75">
      <c r="E889" s="106"/>
      <c r="F889" s="6">
        <f t="shared" si="86"/>
        <v>0</v>
      </c>
      <c r="G889" s="104"/>
      <c r="J889" s="129"/>
    </row>
    <row r="890" spans="5:10" ht="30" customHeight="1">
      <c r="E890" s="106"/>
      <c r="F890" s="6">
        <f t="shared" si="86"/>
        <v>0</v>
      </c>
      <c r="G890" s="104"/>
      <c r="J890" s="129"/>
    </row>
    <row r="891" spans="4:10" ht="12.75">
      <c r="D891" s="10" t="s">
        <v>323</v>
      </c>
      <c r="E891" s="105"/>
      <c r="F891" s="6">
        <f t="shared" si="86"/>
        <v>0</v>
      </c>
      <c r="G891" s="105"/>
      <c r="J891" s="129"/>
    </row>
    <row r="892" spans="4:10" ht="12.75">
      <c r="D892" s="108">
        <v>4010</v>
      </c>
      <c r="E892" s="103">
        <f>E29+E57+E123+E157+E263+E317+E334+E375+E420+E434+E456+E473+E525+E550+E580+E608+E636+E661+E674+E731+E818+E856</f>
        <v>6164098.32</v>
      </c>
      <c r="F892" s="103"/>
      <c r="G892" s="103">
        <f>G29+G57+G123+G157+G263+G317+G334+G375+G420+G434+G456+G473+G525+G550+G580+G608+G636+G661+G674+G731+G818+G856</f>
        <v>6089465.1899999995</v>
      </c>
      <c r="J892" s="129"/>
    </row>
    <row r="893" spans="4:10" ht="12.75">
      <c r="D893" s="108">
        <v>4040</v>
      </c>
      <c r="E893" s="103">
        <f>E58+E126+E158+E268+E318+E337+E378+E421+E435+E457+E476+E526+E551+E581+E609+E637+E662+E675+E732+E819+E857</f>
        <v>556645.33</v>
      </c>
      <c r="F893" s="103"/>
      <c r="G893" s="103">
        <f>G58+G126+G158+G268+G318+G337+G378+G421+G435+G457+G476+G526+G551+G581+G609+G637+G662+G675+G732+G819+G857</f>
        <v>495714</v>
      </c>
      <c r="J893" s="129"/>
    </row>
    <row r="894" spans="4:10" ht="12.75">
      <c r="D894" s="108">
        <v>4110</v>
      </c>
      <c r="E894" s="103">
        <f>E30+E59+E129+E159+E190+E201+E269+E319+E338+E379+E422+E436+E458+E477+E527+E552+E582+E599+E610+E638+E663+E676+E733+E820+E858</f>
        <v>1102054.5</v>
      </c>
      <c r="F894" s="103"/>
      <c r="G894" s="103">
        <f>G30+G59+G129+G159+G190+G201+G269+G319+G338+G379+G422+G436+G458+G477+G527+G552+G582+G599+G610+G638+G663+G676+G733+G820+G858</f>
        <v>1105780.8</v>
      </c>
      <c r="J894" s="129"/>
    </row>
    <row r="895" spans="4:10" ht="12.75">
      <c r="D895" s="108">
        <v>4120</v>
      </c>
      <c r="E895" s="103">
        <f>E60+E132+E160+E191+E202+E272+E320+E341+E382+E423+E437+E459+E480+E528+E553+E583+E611+E639+E664+E677+E734+E821+E859</f>
        <v>145099.64</v>
      </c>
      <c r="F895" s="103"/>
      <c r="G895" s="103">
        <f>G60+G132+G160+G191+G202+G272+G320+G341+G382+G423+G437+G459+G480+G528+G553+G583+G611+G639+G664+G677+G734+G821+G859</f>
        <v>151317.19</v>
      </c>
      <c r="J895" s="129"/>
    </row>
    <row r="896" spans="4:10" ht="12.75">
      <c r="D896" s="108">
        <v>4170</v>
      </c>
      <c r="E896" s="103">
        <f>E61+E91+E162+E192+E203+E219+E228+E275+E344+E385+E424+E439+E483+E537+E554+E584+E640+E665+E822+E860+E786</f>
        <v>190319</v>
      </c>
      <c r="F896" s="103">
        <f>F61+F91+F162+F192+F203+F219+F228+F275+F344+F385+F424+F439+F483+F537+F554+F584+F640+F665+F822+F860+F786</f>
        <v>0.7409897929143675</v>
      </c>
      <c r="G896" s="103">
        <f>G61+G91+G162+G192+G203+G219+G228+G275+G344+G385+G424+G439+G483+G537+G554+G584+G640+G665+G822+G860+G786</f>
        <v>172994.01</v>
      </c>
      <c r="J896" s="129"/>
    </row>
    <row r="897" spans="4:10" ht="12.75">
      <c r="D897" s="108">
        <v>4100</v>
      </c>
      <c r="E897" s="103">
        <f>E189</f>
        <v>58000</v>
      </c>
      <c r="F897" s="6"/>
      <c r="G897" s="103">
        <f>G189</f>
        <v>60000</v>
      </c>
      <c r="J897" s="129"/>
    </row>
    <row r="898" spans="4:10" ht="12.75">
      <c r="D898" s="108"/>
      <c r="E898" s="103"/>
      <c r="F898" s="6"/>
      <c r="G898" s="104"/>
      <c r="J898" s="129"/>
    </row>
    <row r="899" spans="4:10" ht="12.75">
      <c r="D899" s="108" t="s">
        <v>421</v>
      </c>
      <c r="E899" s="103">
        <f>E892+E893+E894+E895+E896+E897</f>
        <v>8216216.79</v>
      </c>
      <c r="F899" s="6"/>
      <c r="G899" s="103">
        <f>G892+G893+G894+G895+G896+G897</f>
        <v>8075271.1899999995</v>
      </c>
      <c r="J899" s="129"/>
    </row>
    <row r="900" spans="5:10" ht="12.75">
      <c r="E900" s="103"/>
      <c r="F900" s="103"/>
      <c r="G900" s="103"/>
      <c r="J900" s="129"/>
    </row>
    <row r="901" spans="1:10" s="72" customFormat="1" ht="12.75">
      <c r="A901" s="76"/>
      <c r="D901" s="77" t="s">
        <v>420</v>
      </c>
      <c r="E901" s="138"/>
      <c r="F901" s="138"/>
      <c r="G901" s="78"/>
      <c r="H901" s="78"/>
      <c r="I901" s="79"/>
      <c r="J901" s="139"/>
    </row>
    <row r="902" spans="1:10" s="72" customFormat="1" ht="12.75">
      <c r="A902" s="76"/>
      <c r="D902" s="77">
        <v>4017</v>
      </c>
      <c r="E902" s="78">
        <f>E266+E335+E376+E474+E705</f>
        <v>240295.32</v>
      </c>
      <c r="F902" s="78"/>
      <c r="G902" s="78">
        <f>G266+G335+G376+G474+G705</f>
        <v>221650.07</v>
      </c>
      <c r="H902" s="78"/>
      <c r="I902" s="79"/>
      <c r="J902" s="139"/>
    </row>
    <row r="903" spans="1:10" s="72" customFormat="1" ht="12.75">
      <c r="A903" s="76"/>
      <c r="D903" s="77">
        <v>4019</v>
      </c>
      <c r="E903" s="78">
        <f>E267+E336+E377+E479+E706</f>
        <v>27658.2</v>
      </c>
      <c r="F903" s="78"/>
      <c r="G903" s="78">
        <f>G267+G336+G377+G479+G706</f>
        <v>15306.52</v>
      </c>
      <c r="H903" s="78"/>
      <c r="I903" s="79"/>
      <c r="J903" s="139"/>
    </row>
    <row r="904" spans="1:10" s="72" customFormat="1" ht="12.75">
      <c r="A904" s="76"/>
      <c r="D904" s="77">
        <v>4047</v>
      </c>
      <c r="E904" s="78">
        <f>E707</f>
        <v>3552</v>
      </c>
      <c r="F904" s="78"/>
      <c r="G904" s="78">
        <f>G707</f>
        <v>4032.7</v>
      </c>
      <c r="H904" s="78"/>
      <c r="I904" s="79"/>
      <c r="J904" s="139"/>
    </row>
    <row r="905" spans="1:10" s="72" customFormat="1" ht="12.75">
      <c r="A905" s="76"/>
      <c r="D905" s="140">
        <v>4049</v>
      </c>
      <c r="E905" s="138"/>
      <c r="F905" s="138"/>
      <c r="G905" s="78"/>
      <c r="H905" s="78"/>
      <c r="I905" s="79"/>
      <c r="J905" s="139"/>
    </row>
    <row r="906" spans="1:10" s="72" customFormat="1" ht="12.75">
      <c r="A906" s="76"/>
      <c r="D906" s="77">
        <v>4117</v>
      </c>
      <c r="E906" s="78">
        <f>E708+E478+E380+E270+E339</f>
        <v>42767.22</v>
      </c>
      <c r="F906" s="78"/>
      <c r="G906" s="78">
        <f>G708+G478+G380+G270+G339</f>
        <v>41556.36</v>
      </c>
      <c r="H906" s="78"/>
      <c r="I906" s="79"/>
      <c r="J906" s="139"/>
    </row>
    <row r="907" spans="1:10" s="72" customFormat="1" ht="12.75">
      <c r="A907" s="76"/>
      <c r="D907" s="77">
        <v>4119</v>
      </c>
      <c r="E907" s="78">
        <f>E479+E381+E340+E271</f>
        <v>4683.18</v>
      </c>
      <c r="F907" s="78"/>
      <c r="G907" s="78">
        <f>G479+G381+G340+G271</f>
        <v>2618.58</v>
      </c>
      <c r="H907" s="78"/>
      <c r="I907" s="79"/>
      <c r="J907" s="139"/>
    </row>
    <row r="908" spans="1:10" s="72" customFormat="1" ht="12.75">
      <c r="A908" s="76"/>
      <c r="D908" s="77">
        <v>4127</v>
      </c>
      <c r="E908" s="78">
        <f>E710+E481+E383+E342+E273</f>
        <v>6195.63</v>
      </c>
      <c r="F908" s="78"/>
      <c r="G908" s="78">
        <f>G710+G481+G383+G342+G273</f>
        <v>5795.76</v>
      </c>
      <c r="H908" s="78"/>
      <c r="I908" s="79"/>
      <c r="J908" s="139"/>
    </row>
    <row r="909" spans="1:10" s="72" customFormat="1" ht="12.75">
      <c r="A909" s="76"/>
      <c r="D909" s="77">
        <v>4129</v>
      </c>
      <c r="E909" s="78">
        <f>E482+E384+E343+E274</f>
        <v>694.38</v>
      </c>
      <c r="F909" s="78"/>
      <c r="G909" s="78">
        <f>G482+G384+G343+G274</f>
        <v>368.8</v>
      </c>
      <c r="H909" s="78"/>
      <c r="I909" s="79"/>
      <c r="J909" s="139"/>
    </row>
    <row r="910" spans="1:10" s="72" customFormat="1" ht="12.75">
      <c r="A910" s="76"/>
      <c r="D910" s="77">
        <v>4177</v>
      </c>
      <c r="E910" s="78">
        <f>E712+E484+E386+E345+E276</f>
        <v>89857.35</v>
      </c>
      <c r="F910" s="78"/>
      <c r="G910" s="78">
        <f>G712+G484+G386+G345+G276</f>
        <v>35112</v>
      </c>
      <c r="H910" s="78"/>
      <c r="I910" s="79"/>
      <c r="J910" s="139"/>
    </row>
    <row r="911" spans="1:10" s="72" customFormat="1" ht="12.75">
      <c r="A911" s="76"/>
      <c r="D911" s="77">
        <v>4179</v>
      </c>
      <c r="E911" s="78">
        <f>E485+E387+E277</f>
        <v>15565.65</v>
      </c>
      <c r="F911" s="78"/>
      <c r="G911" s="78">
        <f>G485+G387+G277</f>
        <v>5296</v>
      </c>
      <c r="H911" s="78"/>
      <c r="I911" s="79"/>
      <c r="J911" s="139"/>
    </row>
    <row r="912" spans="1:10" s="72" customFormat="1" ht="12.75">
      <c r="A912" s="76"/>
      <c r="D912" s="77" t="s">
        <v>421</v>
      </c>
      <c r="E912" s="78">
        <f>SUM(E902:E911)</f>
        <v>431268.93000000005</v>
      </c>
      <c r="F912" s="78"/>
      <c r="G912" s="78">
        <f>SUM(G902:G911)</f>
        <v>331736.79000000004</v>
      </c>
      <c r="H912" s="78"/>
      <c r="I912" s="79"/>
      <c r="J912" s="139"/>
    </row>
    <row r="913" ht="12.75">
      <c r="J913" s="129"/>
    </row>
    <row r="914" spans="4:10" ht="12.75">
      <c r="D914" s="141" t="s">
        <v>422</v>
      </c>
      <c r="E914" s="142">
        <f>E899+E912</f>
        <v>8647485.72</v>
      </c>
      <c r="F914" s="142"/>
      <c r="G914" s="142">
        <f>G899+G912</f>
        <v>8407007.98</v>
      </c>
      <c r="J914" s="129"/>
    </row>
    <row r="915" ht="12.75">
      <c r="J915" s="129"/>
    </row>
    <row r="916" ht="12.75">
      <c r="J916" s="129"/>
    </row>
    <row r="917" ht="12.75">
      <c r="J917" s="129"/>
    </row>
    <row r="918" ht="12.75">
      <c r="J918" s="129"/>
    </row>
    <row r="919" ht="12.75">
      <c r="J919" s="129"/>
    </row>
    <row r="920" ht="12.75">
      <c r="J920" s="129"/>
    </row>
    <row r="921" ht="12.75">
      <c r="J921" s="129"/>
    </row>
    <row r="922" ht="12.75">
      <c r="J922" s="129"/>
    </row>
    <row r="923" ht="12.75">
      <c r="J923" s="129"/>
    </row>
    <row r="924" ht="12.75">
      <c r="J924" s="129"/>
    </row>
    <row r="925" ht="12.75">
      <c r="J925" s="129"/>
    </row>
    <row r="926" ht="12.75">
      <c r="J926" s="129"/>
    </row>
    <row r="927" ht="12.75">
      <c r="J927" s="129"/>
    </row>
    <row r="928" ht="12.75">
      <c r="J928" s="129"/>
    </row>
    <row r="929" ht="12.75">
      <c r="J929" s="129"/>
    </row>
    <row r="930" ht="12.75">
      <c r="J930" s="129"/>
    </row>
    <row r="931" ht="12.75">
      <c r="J931" s="129"/>
    </row>
    <row r="932" ht="12.75">
      <c r="J932" s="129"/>
    </row>
    <row r="933" ht="12.75">
      <c r="J933" s="129"/>
    </row>
    <row r="934" ht="12.75">
      <c r="J934" s="129"/>
    </row>
    <row r="935" ht="12.75">
      <c r="J935" s="129"/>
    </row>
    <row r="936" ht="12.75">
      <c r="J936" s="129"/>
    </row>
    <row r="937" ht="12.75">
      <c r="J937" s="129"/>
    </row>
    <row r="938" ht="12.75">
      <c r="J938" s="129"/>
    </row>
    <row r="939" ht="12.75">
      <c r="J939" s="129"/>
    </row>
    <row r="940" ht="12.75">
      <c r="J940" s="129"/>
    </row>
    <row r="941" ht="12.75">
      <c r="J941" s="129"/>
    </row>
    <row r="942" ht="12.75">
      <c r="J942" s="129"/>
    </row>
    <row r="943" ht="12.75">
      <c r="J943" s="129"/>
    </row>
    <row r="944" ht="12.75">
      <c r="J944" s="129"/>
    </row>
    <row r="945" ht="12.75">
      <c r="J945" s="129"/>
    </row>
    <row r="946" ht="12.75">
      <c r="J946" s="129"/>
    </row>
    <row r="947" ht="12.75">
      <c r="J947" s="129"/>
    </row>
    <row r="948" ht="12.75">
      <c r="J948" s="129"/>
    </row>
    <row r="949" ht="12.75">
      <c r="J949" s="129"/>
    </row>
    <row r="950" ht="12.75">
      <c r="J950" s="129"/>
    </row>
    <row r="951" ht="12.75">
      <c r="J951" s="129"/>
    </row>
    <row r="952" ht="12.75">
      <c r="J952" s="129"/>
    </row>
    <row r="953" ht="12.75">
      <c r="J953" s="129"/>
    </row>
    <row r="954" ht="12.75">
      <c r="J954" s="129"/>
    </row>
    <row r="955" ht="12.75">
      <c r="J955" s="129"/>
    </row>
    <row r="956" ht="12.75">
      <c r="J956" s="129"/>
    </row>
    <row r="957" ht="12.75">
      <c r="J957" s="129"/>
    </row>
    <row r="958" ht="12.75">
      <c r="J958" s="129"/>
    </row>
    <row r="959" ht="12.75">
      <c r="J959" s="129"/>
    </row>
    <row r="960" ht="12.75">
      <c r="J960" s="129"/>
    </row>
    <row r="961" ht="12.75">
      <c r="J961" s="129"/>
    </row>
    <row r="962" ht="12.75">
      <c r="J962" s="129"/>
    </row>
    <row r="963" ht="12.75">
      <c r="J963" s="129"/>
    </row>
    <row r="964" ht="12.75">
      <c r="J964" s="129"/>
    </row>
    <row r="965" ht="12.75">
      <c r="J965" s="129"/>
    </row>
    <row r="966" ht="12.75">
      <c r="J966" s="129"/>
    </row>
    <row r="967" ht="12.75">
      <c r="J967" s="129"/>
    </row>
    <row r="968" ht="12.75">
      <c r="J968" s="129"/>
    </row>
    <row r="969" ht="12.75">
      <c r="J969" s="129"/>
    </row>
    <row r="970" ht="12.75">
      <c r="J970" s="129"/>
    </row>
    <row r="971" ht="12.75">
      <c r="J971" s="129"/>
    </row>
    <row r="972" spans="1:10" s="132" customFormat="1" ht="12.75">
      <c r="A972" s="131"/>
      <c r="D972" s="133"/>
      <c r="E972" s="134"/>
      <c r="F972" s="135"/>
      <c r="G972" s="136"/>
      <c r="H972" s="136"/>
      <c r="I972" s="111"/>
      <c r="J972" s="129"/>
    </row>
    <row r="973" spans="1:10" s="132" customFormat="1" ht="12.75">
      <c r="A973" s="131"/>
      <c r="D973" s="133"/>
      <c r="E973" s="134"/>
      <c r="F973" s="135"/>
      <c r="G973" s="136"/>
      <c r="H973" s="136"/>
      <c r="I973" s="111"/>
      <c r="J973" s="129"/>
    </row>
    <row r="974" spans="1:10" s="132" customFormat="1" ht="12.75">
      <c r="A974" s="131"/>
      <c r="D974" s="133"/>
      <c r="E974" s="134"/>
      <c r="F974" s="135"/>
      <c r="G974" s="136"/>
      <c r="H974" s="136"/>
      <c r="I974" s="111"/>
      <c r="J974" s="129"/>
    </row>
    <row r="975" spans="1:10" s="132" customFormat="1" ht="12.75">
      <c r="A975" s="131"/>
      <c r="D975" s="133"/>
      <c r="E975" s="134"/>
      <c r="F975" s="135"/>
      <c r="G975" s="136"/>
      <c r="H975" s="136"/>
      <c r="I975" s="111"/>
      <c r="J975" s="129"/>
    </row>
    <row r="976" spans="1:10" s="132" customFormat="1" ht="12.75">
      <c r="A976" s="131"/>
      <c r="D976" s="133"/>
      <c r="E976" s="134"/>
      <c r="F976" s="135"/>
      <c r="G976" s="136"/>
      <c r="H976" s="136"/>
      <c r="I976" s="111"/>
      <c r="J976" s="129"/>
    </row>
    <row r="977" spans="1:10" s="132" customFormat="1" ht="12.75">
      <c r="A977" s="131"/>
      <c r="D977" s="133"/>
      <c r="E977" s="134"/>
      <c r="F977" s="135"/>
      <c r="G977" s="136"/>
      <c r="H977" s="136"/>
      <c r="I977" s="111"/>
      <c r="J977" s="129"/>
    </row>
    <row r="978" spans="1:10" s="132" customFormat="1" ht="12.75">
      <c r="A978" s="131"/>
      <c r="D978" s="133"/>
      <c r="E978" s="134"/>
      <c r="F978" s="135"/>
      <c r="G978" s="136"/>
      <c r="H978" s="136"/>
      <c r="I978" s="111"/>
      <c r="J978" s="129"/>
    </row>
    <row r="979" spans="1:10" s="132" customFormat="1" ht="12.75">
      <c r="A979" s="131"/>
      <c r="D979" s="133"/>
      <c r="E979" s="134"/>
      <c r="F979" s="135"/>
      <c r="G979" s="136"/>
      <c r="H979" s="136"/>
      <c r="I979" s="111"/>
      <c r="J979" s="129"/>
    </row>
    <row r="980" spans="1:10" s="132" customFormat="1" ht="12.75">
      <c r="A980" s="131"/>
      <c r="D980" s="133"/>
      <c r="E980" s="134"/>
      <c r="F980" s="135"/>
      <c r="G980" s="136"/>
      <c r="H980" s="136"/>
      <c r="I980" s="111"/>
      <c r="J980" s="129"/>
    </row>
    <row r="981" spans="1:10" s="132" customFormat="1" ht="12.75">
      <c r="A981" s="131"/>
      <c r="D981" s="133"/>
      <c r="E981" s="134"/>
      <c r="F981" s="135"/>
      <c r="G981" s="136"/>
      <c r="H981" s="136"/>
      <c r="I981" s="111"/>
      <c r="J981" s="129"/>
    </row>
    <row r="982" spans="1:10" s="132" customFormat="1" ht="12.75">
      <c r="A982" s="131"/>
      <c r="D982" s="133"/>
      <c r="E982" s="134"/>
      <c r="F982" s="135"/>
      <c r="G982" s="136"/>
      <c r="H982" s="136"/>
      <c r="I982" s="111"/>
      <c r="J982" s="129"/>
    </row>
    <row r="983" spans="1:10" s="132" customFormat="1" ht="12.75">
      <c r="A983" s="131"/>
      <c r="D983" s="133"/>
      <c r="E983" s="134"/>
      <c r="F983" s="135"/>
      <c r="G983" s="136"/>
      <c r="H983" s="136"/>
      <c r="I983" s="111"/>
      <c r="J983" s="129"/>
    </row>
    <row r="984" spans="1:10" s="132" customFormat="1" ht="12.75">
      <c r="A984" s="131"/>
      <c r="D984" s="133"/>
      <c r="E984" s="134"/>
      <c r="F984" s="135"/>
      <c r="G984" s="136"/>
      <c r="H984" s="136"/>
      <c r="I984" s="111"/>
      <c r="J984" s="129"/>
    </row>
    <row r="985" spans="1:10" s="132" customFormat="1" ht="12.75">
      <c r="A985" s="131"/>
      <c r="D985" s="133"/>
      <c r="E985" s="134"/>
      <c r="F985" s="135"/>
      <c r="G985" s="136"/>
      <c r="H985" s="136"/>
      <c r="I985" s="111"/>
      <c r="J985" s="129"/>
    </row>
    <row r="986" spans="1:10" s="132" customFormat="1" ht="12.75">
      <c r="A986" s="131"/>
      <c r="D986" s="133"/>
      <c r="E986" s="134"/>
      <c r="F986" s="135"/>
      <c r="G986" s="136"/>
      <c r="H986" s="136"/>
      <c r="I986" s="111"/>
      <c r="J986" s="129"/>
    </row>
    <row r="987" spans="1:10" s="132" customFormat="1" ht="12.75">
      <c r="A987" s="131"/>
      <c r="D987" s="133"/>
      <c r="E987" s="134"/>
      <c r="F987" s="135"/>
      <c r="G987" s="136"/>
      <c r="H987" s="136"/>
      <c r="I987" s="111"/>
      <c r="J987" s="129"/>
    </row>
    <row r="988" spans="1:10" s="132" customFormat="1" ht="12.75">
      <c r="A988" s="131"/>
      <c r="D988" s="133"/>
      <c r="E988" s="134"/>
      <c r="F988" s="135"/>
      <c r="G988" s="136"/>
      <c r="H988" s="136"/>
      <c r="I988" s="111"/>
      <c r="J988" s="129"/>
    </row>
    <row r="989" spans="1:10" s="132" customFormat="1" ht="12.75">
      <c r="A989" s="131"/>
      <c r="D989" s="133"/>
      <c r="E989" s="134"/>
      <c r="F989" s="135"/>
      <c r="G989" s="136"/>
      <c r="H989" s="136"/>
      <c r="I989" s="111"/>
      <c r="J989" s="129"/>
    </row>
    <row r="990" spans="1:10" s="132" customFormat="1" ht="12.75">
      <c r="A990" s="131"/>
      <c r="D990" s="133"/>
      <c r="E990" s="134"/>
      <c r="F990" s="135"/>
      <c r="G990" s="136"/>
      <c r="H990" s="136"/>
      <c r="I990" s="111"/>
      <c r="J990" s="129"/>
    </row>
    <row r="991" spans="1:10" s="132" customFormat="1" ht="12.75">
      <c r="A991" s="131"/>
      <c r="D991" s="133"/>
      <c r="E991" s="134"/>
      <c r="F991" s="135"/>
      <c r="G991" s="136"/>
      <c r="H991" s="136"/>
      <c r="I991" s="111"/>
      <c r="J991" s="129"/>
    </row>
    <row r="992" spans="1:10" s="132" customFormat="1" ht="12.75">
      <c r="A992" s="131"/>
      <c r="D992" s="133"/>
      <c r="E992" s="134"/>
      <c r="F992" s="135"/>
      <c r="G992" s="136"/>
      <c r="H992" s="136"/>
      <c r="I992" s="111"/>
      <c r="J992" s="129"/>
    </row>
    <row r="993" spans="1:10" s="132" customFormat="1" ht="12.75">
      <c r="A993" s="131"/>
      <c r="D993" s="133"/>
      <c r="E993" s="134"/>
      <c r="F993" s="135"/>
      <c r="G993" s="136"/>
      <c r="H993" s="136"/>
      <c r="I993" s="111"/>
      <c r="J993" s="129"/>
    </row>
    <row r="994" spans="1:10" s="132" customFormat="1" ht="12.75">
      <c r="A994" s="131"/>
      <c r="D994" s="133"/>
      <c r="E994" s="134"/>
      <c r="F994" s="135"/>
      <c r="G994" s="136"/>
      <c r="H994" s="136"/>
      <c r="I994" s="111"/>
      <c r="J994" s="129"/>
    </row>
    <row r="995" spans="1:10" s="132" customFormat="1" ht="12.75">
      <c r="A995" s="131"/>
      <c r="D995" s="133"/>
      <c r="E995" s="134"/>
      <c r="F995" s="135"/>
      <c r="G995" s="136"/>
      <c r="H995" s="136"/>
      <c r="I995" s="111"/>
      <c r="J995" s="129"/>
    </row>
    <row r="996" spans="1:10" s="132" customFormat="1" ht="12.75">
      <c r="A996" s="131"/>
      <c r="D996" s="133"/>
      <c r="E996" s="134"/>
      <c r="F996" s="135"/>
      <c r="G996" s="136"/>
      <c r="H996" s="136"/>
      <c r="I996" s="111"/>
      <c r="J996" s="129"/>
    </row>
    <row r="997" spans="1:10" s="132" customFormat="1" ht="12.75">
      <c r="A997" s="131"/>
      <c r="D997" s="133"/>
      <c r="E997" s="134"/>
      <c r="F997" s="135"/>
      <c r="G997" s="136"/>
      <c r="H997" s="136"/>
      <c r="I997" s="111"/>
      <c r="J997" s="129"/>
    </row>
    <row r="998" spans="1:10" s="132" customFormat="1" ht="12.75">
      <c r="A998" s="131"/>
      <c r="D998" s="133"/>
      <c r="E998" s="134"/>
      <c r="F998" s="135"/>
      <c r="G998" s="136"/>
      <c r="H998" s="136"/>
      <c r="I998" s="111"/>
      <c r="J998" s="129"/>
    </row>
    <row r="999" spans="1:10" s="132" customFormat="1" ht="12.75">
      <c r="A999" s="131"/>
      <c r="D999" s="133"/>
      <c r="E999" s="134"/>
      <c r="F999" s="135"/>
      <c r="G999" s="136"/>
      <c r="H999" s="136"/>
      <c r="I999" s="111"/>
      <c r="J999" s="129"/>
    </row>
    <row r="1000" spans="1:10" s="132" customFormat="1" ht="12.75">
      <c r="A1000" s="131"/>
      <c r="D1000" s="133"/>
      <c r="E1000" s="134"/>
      <c r="F1000" s="135"/>
      <c r="G1000" s="136"/>
      <c r="H1000" s="136"/>
      <c r="I1000" s="111"/>
      <c r="J1000" s="129"/>
    </row>
    <row r="1001" spans="1:10" s="132" customFormat="1" ht="12.75">
      <c r="A1001" s="131"/>
      <c r="D1001" s="133"/>
      <c r="E1001" s="134"/>
      <c r="F1001" s="135"/>
      <c r="G1001" s="136"/>
      <c r="H1001" s="136"/>
      <c r="I1001" s="111"/>
      <c r="J1001" s="129"/>
    </row>
    <row r="1002" spans="1:10" s="132" customFormat="1" ht="12.75">
      <c r="A1002" s="131"/>
      <c r="D1002" s="133"/>
      <c r="E1002" s="134"/>
      <c r="F1002" s="135"/>
      <c r="G1002" s="136"/>
      <c r="H1002" s="136"/>
      <c r="I1002" s="111"/>
      <c r="J1002" s="129"/>
    </row>
    <row r="1003" spans="1:10" s="132" customFormat="1" ht="12.75">
      <c r="A1003" s="131"/>
      <c r="D1003" s="133"/>
      <c r="E1003" s="134"/>
      <c r="F1003" s="135"/>
      <c r="G1003" s="136"/>
      <c r="H1003" s="136"/>
      <c r="I1003" s="111"/>
      <c r="J1003" s="129"/>
    </row>
    <row r="1004" spans="1:10" s="132" customFormat="1" ht="12.75">
      <c r="A1004" s="131"/>
      <c r="D1004" s="133"/>
      <c r="E1004" s="134"/>
      <c r="F1004" s="135"/>
      <c r="G1004" s="136"/>
      <c r="H1004" s="136"/>
      <c r="I1004" s="111"/>
      <c r="J1004" s="129"/>
    </row>
    <row r="1005" spans="1:10" s="132" customFormat="1" ht="12.75">
      <c r="A1005" s="131"/>
      <c r="D1005" s="133"/>
      <c r="E1005" s="134"/>
      <c r="F1005" s="135"/>
      <c r="G1005" s="136"/>
      <c r="H1005" s="136"/>
      <c r="I1005" s="111"/>
      <c r="J1005" s="129"/>
    </row>
    <row r="1006" spans="1:10" s="132" customFormat="1" ht="12.75">
      <c r="A1006" s="131"/>
      <c r="D1006" s="133"/>
      <c r="E1006" s="134"/>
      <c r="F1006" s="135"/>
      <c r="G1006" s="136"/>
      <c r="H1006" s="136"/>
      <c r="I1006" s="111"/>
      <c r="J1006" s="129"/>
    </row>
    <row r="1007" spans="1:10" s="132" customFormat="1" ht="12.75">
      <c r="A1007" s="131"/>
      <c r="D1007" s="133"/>
      <c r="E1007" s="134"/>
      <c r="F1007" s="135"/>
      <c r="G1007" s="136"/>
      <c r="H1007" s="136"/>
      <c r="I1007" s="111"/>
      <c r="J1007" s="129"/>
    </row>
    <row r="1008" spans="1:10" s="132" customFormat="1" ht="12.75">
      <c r="A1008" s="131"/>
      <c r="D1008" s="133"/>
      <c r="E1008" s="134"/>
      <c r="F1008" s="135"/>
      <c r="G1008" s="136"/>
      <c r="H1008" s="136"/>
      <c r="I1008" s="111"/>
      <c r="J1008" s="129"/>
    </row>
    <row r="1009" spans="1:10" s="132" customFormat="1" ht="12.75">
      <c r="A1009" s="131"/>
      <c r="D1009" s="133"/>
      <c r="E1009" s="134"/>
      <c r="F1009" s="135"/>
      <c r="G1009" s="136"/>
      <c r="H1009" s="136"/>
      <c r="I1009" s="111"/>
      <c r="J1009" s="129"/>
    </row>
    <row r="1010" spans="1:10" s="132" customFormat="1" ht="12.75">
      <c r="A1010" s="131"/>
      <c r="D1010" s="133"/>
      <c r="E1010" s="134"/>
      <c r="F1010" s="135"/>
      <c r="G1010" s="136"/>
      <c r="H1010" s="136"/>
      <c r="I1010" s="111"/>
      <c r="J1010" s="129"/>
    </row>
    <row r="1011" spans="1:10" s="132" customFormat="1" ht="12.75">
      <c r="A1011" s="131"/>
      <c r="D1011" s="133"/>
      <c r="E1011" s="134"/>
      <c r="F1011" s="135"/>
      <c r="G1011" s="136"/>
      <c r="H1011" s="136"/>
      <c r="I1011" s="111"/>
      <c r="J1011" s="129"/>
    </row>
    <row r="1012" spans="1:10" s="132" customFormat="1" ht="12.75">
      <c r="A1012" s="131"/>
      <c r="D1012" s="133"/>
      <c r="E1012" s="134"/>
      <c r="F1012" s="135"/>
      <c r="G1012" s="136"/>
      <c r="H1012" s="136"/>
      <c r="I1012" s="111"/>
      <c r="J1012" s="129"/>
    </row>
    <row r="1013" spans="1:10" s="132" customFormat="1" ht="12.75">
      <c r="A1013" s="131"/>
      <c r="D1013" s="133"/>
      <c r="E1013" s="134"/>
      <c r="F1013" s="135"/>
      <c r="G1013" s="136"/>
      <c r="H1013" s="136"/>
      <c r="I1013" s="111"/>
      <c r="J1013" s="129"/>
    </row>
    <row r="1014" spans="1:10" s="132" customFormat="1" ht="12.75">
      <c r="A1014" s="131"/>
      <c r="D1014" s="133"/>
      <c r="E1014" s="134"/>
      <c r="F1014" s="135"/>
      <c r="G1014" s="136"/>
      <c r="H1014" s="136"/>
      <c r="I1014" s="111"/>
      <c r="J1014" s="129"/>
    </row>
    <row r="1015" spans="1:10" s="132" customFormat="1" ht="12.75">
      <c r="A1015" s="131"/>
      <c r="D1015" s="133"/>
      <c r="E1015" s="134"/>
      <c r="F1015" s="135"/>
      <c r="G1015" s="136"/>
      <c r="H1015" s="136"/>
      <c r="I1015" s="111"/>
      <c r="J1015" s="129"/>
    </row>
    <row r="1016" spans="1:10" s="132" customFormat="1" ht="12.75">
      <c r="A1016" s="131"/>
      <c r="D1016" s="133"/>
      <c r="E1016" s="134"/>
      <c r="F1016" s="135"/>
      <c r="G1016" s="136"/>
      <c r="H1016" s="136"/>
      <c r="I1016" s="111"/>
      <c r="J1016" s="129"/>
    </row>
    <row r="1017" spans="1:10" s="132" customFormat="1" ht="12.75">
      <c r="A1017" s="131"/>
      <c r="D1017" s="133"/>
      <c r="E1017" s="134"/>
      <c r="F1017" s="135"/>
      <c r="G1017" s="136"/>
      <c r="H1017" s="136"/>
      <c r="I1017" s="111"/>
      <c r="J1017" s="129"/>
    </row>
    <row r="1018" spans="1:10" s="132" customFormat="1" ht="12.75">
      <c r="A1018" s="131"/>
      <c r="D1018" s="133"/>
      <c r="E1018" s="134"/>
      <c r="F1018" s="135"/>
      <c r="G1018" s="136"/>
      <c r="H1018" s="136"/>
      <c r="I1018" s="111"/>
      <c r="J1018" s="129"/>
    </row>
    <row r="1019" spans="1:10" s="132" customFormat="1" ht="12.75">
      <c r="A1019" s="131"/>
      <c r="D1019" s="133"/>
      <c r="E1019" s="134"/>
      <c r="F1019" s="135"/>
      <c r="G1019" s="136"/>
      <c r="H1019" s="136"/>
      <c r="I1019" s="111"/>
      <c r="J1019" s="129"/>
    </row>
    <row r="1020" spans="1:10" s="132" customFormat="1" ht="12.75">
      <c r="A1020" s="131"/>
      <c r="D1020" s="133"/>
      <c r="E1020" s="134"/>
      <c r="F1020" s="135"/>
      <c r="G1020" s="136"/>
      <c r="H1020" s="136"/>
      <c r="I1020" s="111"/>
      <c r="J1020" s="129"/>
    </row>
    <row r="1021" spans="1:10" s="132" customFormat="1" ht="12.75">
      <c r="A1021" s="131"/>
      <c r="D1021" s="133"/>
      <c r="E1021" s="134"/>
      <c r="F1021" s="135"/>
      <c r="G1021" s="136"/>
      <c r="H1021" s="136"/>
      <c r="I1021" s="111"/>
      <c r="J1021" s="129"/>
    </row>
    <row r="1022" spans="1:10" s="132" customFormat="1" ht="12.75">
      <c r="A1022" s="131"/>
      <c r="D1022" s="133"/>
      <c r="E1022" s="134"/>
      <c r="F1022" s="135"/>
      <c r="G1022" s="136"/>
      <c r="H1022" s="136"/>
      <c r="I1022" s="111"/>
      <c r="J1022" s="129"/>
    </row>
    <row r="1023" spans="1:10" s="132" customFormat="1" ht="12.75">
      <c r="A1023" s="131"/>
      <c r="D1023" s="133"/>
      <c r="E1023" s="134"/>
      <c r="F1023" s="135"/>
      <c r="G1023" s="136"/>
      <c r="H1023" s="136"/>
      <c r="I1023" s="111"/>
      <c r="J1023" s="129"/>
    </row>
    <row r="1024" spans="1:10" s="132" customFormat="1" ht="12.75">
      <c r="A1024" s="131"/>
      <c r="D1024" s="133"/>
      <c r="E1024" s="134"/>
      <c r="F1024" s="135"/>
      <c r="G1024" s="136"/>
      <c r="H1024" s="136"/>
      <c r="I1024" s="111"/>
      <c r="J1024" s="129"/>
    </row>
    <row r="1025" spans="1:10" s="132" customFormat="1" ht="12.75">
      <c r="A1025" s="131"/>
      <c r="D1025" s="133"/>
      <c r="E1025" s="134"/>
      <c r="F1025" s="135"/>
      <c r="G1025" s="136"/>
      <c r="H1025" s="136"/>
      <c r="I1025" s="111"/>
      <c r="J1025" s="129"/>
    </row>
    <row r="1026" spans="1:10" s="132" customFormat="1" ht="12.75">
      <c r="A1026" s="131"/>
      <c r="D1026" s="133"/>
      <c r="E1026" s="134"/>
      <c r="F1026" s="135"/>
      <c r="G1026" s="136"/>
      <c r="H1026" s="136"/>
      <c r="I1026" s="111"/>
      <c r="J1026" s="129"/>
    </row>
    <row r="1027" spans="1:10" s="132" customFormat="1" ht="12.75">
      <c r="A1027" s="131"/>
      <c r="D1027" s="133"/>
      <c r="E1027" s="134"/>
      <c r="F1027" s="135"/>
      <c r="G1027" s="136"/>
      <c r="H1027" s="136"/>
      <c r="I1027" s="111"/>
      <c r="J1027" s="129"/>
    </row>
    <row r="1028" spans="1:10" s="132" customFormat="1" ht="12.75">
      <c r="A1028" s="131"/>
      <c r="D1028" s="133"/>
      <c r="E1028" s="134"/>
      <c r="F1028" s="135"/>
      <c r="G1028" s="136"/>
      <c r="H1028" s="136"/>
      <c r="I1028" s="111"/>
      <c r="J1028" s="129"/>
    </row>
    <row r="1029" spans="1:10" s="132" customFormat="1" ht="12.75">
      <c r="A1029" s="131"/>
      <c r="D1029" s="133"/>
      <c r="E1029" s="134"/>
      <c r="F1029" s="135"/>
      <c r="G1029" s="136"/>
      <c r="H1029" s="136"/>
      <c r="I1029" s="111"/>
      <c r="J1029" s="129"/>
    </row>
    <row r="1030" spans="1:10" s="132" customFormat="1" ht="12.75">
      <c r="A1030" s="131"/>
      <c r="D1030" s="133"/>
      <c r="E1030" s="134"/>
      <c r="F1030" s="135"/>
      <c r="G1030" s="136"/>
      <c r="H1030" s="136"/>
      <c r="I1030" s="111"/>
      <c r="J1030" s="129"/>
    </row>
    <row r="1031" spans="1:10" s="132" customFormat="1" ht="12.75">
      <c r="A1031" s="131"/>
      <c r="D1031" s="133"/>
      <c r="E1031" s="134"/>
      <c r="F1031" s="135"/>
      <c r="G1031" s="136"/>
      <c r="H1031" s="136"/>
      <c r="I1031" s="111"/>
      <c r="J1031" s="129"/>
    </row>
    <row r="1032" spans="1:10" s="132" customFormat="1" ht="12.75">
      <c r="A1032" s="131"/>
      <c r="D1032" s="133"/>
      <c r="E1032" s="134"/>
      <c r="F1032" s="135"/>
      <c r="G1032" s="136"/>
      <c r="H1032" s="136"/>
      <c r="I1032" s="111"/>
      <c r="J1032" s="129"/>
    </row>
    <row r="1033" spans="1:10" s="132" customFormat="1" ht="12.75">
      <c r="A1033" s="131"/>
      <c r="D1033" s="133"/>
      <c r="E1033" s="134"/>
      <c r="F1033" s="135"/>
      <c r="G1033" s="136"/>
      <c r="H1033" s="136"/>
      <c r="I1033" s="111"/>
      <c r="J1033" s="129"/>
    </row>
    <row r="1034" spans="1:10" s="132" customFormat="1" ht="12.75">
      <c r="A1034" s="131"/>
      <c r="D1034" s="133"/>
      <c r="E1034" s="134"/>
      <c r="F1034" s="135"/>
      <c r="G1034" s="136"/>
      <c r="H1034" s="136"/>
      <c r="I1034" s="111"/>
      <c r="J1034" s="129"/>
    </row>
    <row r="1035" spans="1:10" s="132" customFormat="1" ht="12.75">
      <c r="A1035" s="131"/>
      <c r="D1035" s="133"/>
      <c r="E1035" s="134"/>
      <c r="F1035" s="135"/>
      <c r="G1035" s="136"/>
      <c r="H1035" s="136"/>
      <c r="I1035" s="111"/>
      <c r="J1035" s="129"/>
    </row>
    <row r="1036" spans="1:10" s="132" customFormat="1" ht="12.75">
      <c r="A1036" s="131"/>
      <c r="D1036" s="133"/>
      <c r="E1036" s="134"/>
      <c r="F1036" s="135"/>
      <c r="G1036" s="136"/>
      <c r="H1036" s="136"/>
      <c r="I1036" s="111"/>
      <c r="J1036" s="129"/>
    </row>
    <row r="1037" spans="1:10" s="132" customFormat="1" ht="12.75">
      <c r="A1037" s="131"/>
      <c r="D1037" s="133"/>
      <c r="E1037" s="134"/>
      <c r="F1037" s="135"/>
      <c r="G1037" s="136"/>
      <c r="H1037" s="136"/>
      <c r="I1037" s="111"/>
      <c r="J1037" s="129"/>
    </row>
    <row r="1038" spans="1:10" s="132" customFormat="1" ht="12.75">
      <c r="A1038" s="131"/>
      <c r="D1038" s="133"/>
      <c r="E1038" s="134"/>
      <c r="F1038" s="135"/>
      <c r="G1038" s="136"/>
      <c r="H1038" s="136"/>
      <c r="I1038" s="111"/>
      <c r="J1038" s="129"/>
    </row>
    <row r="1039" spans="1:10" s="132" customFormat="1" ht="12.75">
      <c r="A1039" s="131"/>
      <c r="D1039" s="133"/>
      <c r="E1039" s="134"/>
      <c r="F1039" s="135"/>
      <c r="G1039" s="136"/>
      <c r="H1039" s="136"/>
      <c r="I1039" s="111"/>
      <c r="J1039" s="129"/>
    </row>
    <row r="1040" spans="1:10" s="132" customFormat="1" ht="12.75">
      <c r="A1040" s="131"/>
      <c r="D1040" s="133"/>
      <c r="E1040" s="134"/>
      <c r="F1040" s="135"/>
      <c r="G1040" s="136"/>
      <c r="H1040" s="136"/>
      <c r="I1040" s="111"/>
      <c r="J1040" s="129"/>
    </row>
    <row r="1041" spans="1:10" s="132" customFormat="1" ht="12.75">
      <c r="A1041" s="131"/>
      <c r="D1041" s="133"/>
      <c r="E1041" s="134"/>
      <c r="F1041" s="135"/>
      <c r="G1041" s="136"/>
      <c r="H1041" s="136"/>
      <c r="I1041" s="111"/>
      <c r="J1041" s="129"/>
    </row>
    <row r="1042" spans="1:10" s="132" customFormat="1" ht="12.75">
      <c r="A1042" s="131"/>
      <c r="D1042" s="133"/>
      <c r="E1042" s="134"/>
      <c r="F1042" s="135"/>
      <c r="G1042" s="136"/>
      <c r="H1042" s="136"/>
      <c r="I1042" s="111"/>
      <c r="J1042" s="129"/>
    </row>
    <row r="1043" spans="1:10" s="132" customFormat="1" ht="12.75">
      <c r="A1043" s="131"/>
      <c r="D1043" s="133"/>
      <c r="E1043" s="134"/>
      <c r="F1043" s="135"/>
      <c r="G1043" s="136"/>
      <c r="H1043" s="136"/>
      <c r="I1043" s="111"/>
      <c r="J1043" s="129"/>
    </row>
    <row r="1044" spans="1:10" s="132" customFormat="1" ht="12.75">
      <c r="A1044" s="131"/>
      <c r="D1044" s="133"/>
      <c r="E1044" s="134"/>
      <c r="F1044" s="135"/>
      <c r="G1044" s="136"/>
      <c r="H1044" s="136"/>
      <c r="I1044" s="111"/>
      <c r="J1044" s="129"/>
    </row>
    <row r="1045" spans="1:10" s="132" customFormat="1" ht="12.75">
      <c r="A1045" s="131"/>
      <c r="D1045" s="133"/>
      <c r="E1045" s="134"/>
      <c r="F1045" s="135"/>
      <c r="G1045" s="136"/>
      <c r="H1045" s="136"/>
      <c r="I1045" s="111"/>
      <c r="J1045" s="129"/>
    </row>
    <row r="1046" spans="1:10" s="132" customFormat="1" ht="12.75">
      <c r="A1046" s="131"/>
      <c r="D1046" s="133"/>
      <c r="E1046" s="134"/>
      <c r="F1046" s="135"/>
      <c r="G1046" s="136"/>
      <c r="H1046" s="136"/>
      <c r="I1046" s="111"/>
      <c r="J1046" s="129"/>
    </row>
    <row r="1047" spans="1:10" s="132" customFormat="1" ht="12.75">
      <c r="A1047" s="131"/>
      <c r="D1047" s="133"/>
      <c r="E1047" s="134"/>
      <c r="F1047" s="135"/>
      <c r="G1047" s="136"/>
      <c r="H1047" s="136"/>
      <c r="I1047" s="111"/>
      <c r="J1047" s="129"/>
    </row>
    <row r="1048" spans="1:10" s="132" customFormat="1" ht="12.75">
      <c r="A1048" s="131"/>
      <c r="D1048" s="133"/>
      <c r="E1048" s="134"/>
      <c r="F1048" s="135"/>
      <c r="G1048" s="136"/>
      <c r="H1048" s="136"/>
      <c r="I1048" s="111"/>
      <c r="J1048" s="129"/>
    </row>
    <row r="1049" spans="1:10" s="132" customFormat="1" ht="12.75">
      <c r="A1049" s="131"/>
      <c r="D1049" s="133"/>
      <c r="E1049" s="134"/>
      <c r="F1049" s="135"/>
      <c r="G1049" s="136"/>
      <c r="H1049" s="136"/>
      <c r="I1049" s="111"/>
      <c r="J1049" s="129"/>
    </row>
    <row r="1050" spans="1:10" s="132" customFormat="1" ht="12.75">
      <c r="A1050" s="131"/>
      <c r="D1050" s="133"/>
      <c r="E1050" s="134"/>
      <c r="F1050" s="135"/>
      <c r="G1050" s="136"/>
      <c r="H1050" s="136"/>
      <c r="I1050" s="111"/>
      <c r="J1050" s="129"/>
    </row>
    <row r="1051" spans="1:10" s="132" customFormat="1" ht="12.75">
      <c r="A1051" s="131"/>
      <c r="D1051" s="133"/>
      <c r="E1051" s="134"/>
      <c r="F1051" s="135"/>
      <c r="G1051" s="136"/>
      <c r="H1051" s="136"/>
      <c r="I1051" s="111"/>
      <c r="J1051" s="129"/>
    </row>
    <row r="1052" spans="1:10" s="132" customFormat="1" ht="12.75">
      <c r="A1052" s="131"/>
      <c r="D1052" s="133"/>
      <c r="E1052" s="134"/>
      <c r="F1052" s="135"/>
      <c r="G1052" s="136"/>
      <c r="H1052" s="136"/>
      <c r="I1052" s="111"/>
      <c r="J1052" s="129"/>
    </row>
    <row r="1053" spans="1:10" s="132" customFormat="1" ht="12.75">
      <c r="A1053" s="131"/>
      <c r="D1053" s="133"/>
      <c r="E1053" s="134"/>
      <c r="F1053" s="135"/>
      <c r="G1053" s="136"/>
      <c r="H1053" s="136"/>
      <c r="I1053" s="111"/>
      <c r="J1053" s="129"/>
    </row>
    <row r="1054" spans="1:10" s="132" customFormat="1" ht="12.75">
      <c r="A1054" s="131"/>
      <c r="D1054" s="133"/>
      <c r="E1054" s="134"/>
      <c r="F1054" s="135"/>
      <c r="G1054" s="136"/>
      <c r="H1054" s="136"/>
      <c r="I1054" s="111"/>
      <c r="J1054" s="129"/>
    </row>
    <row r="1055" spans="1:10" s="132" customFormat="1" ht="12.75">
      <c r="A1055" s="131"/>
      <c r="D1055" s="133"/>
      <c r="E1055" s="134"/>
      <c r="F1055" s="135"/>
      <c r="G1055" s="136"/>
      <c r="H1055" s="136"/>
      <c r="I1055" s="111"/>
      <c r="J1055" s="129"/>
    </row>
    <row r="1056" spans="1:10" s="132" customFormat="1" ht="12.75">
      <c r="A1056" s="131"/>
      <c r="D1056" s="133"/>
      <c r="E1056" s="134"/>
      <c r="F1056" s="135"/>
      <c r="G1056" s="136"/>
      <c r="H1056" s="136"/>
      <c r="I1056" s="111"/>
      <c r="J1056" s="129"/>
    </row>
    <row r="1057" spans="1:10" s="132" customFormat="1" ht="12.75">
      <c r="A1057" s="131"/>
      <c r="D1057" s="133"/>
      <c r="E1057" s="134"/>
      <c r="F1057" s="135"/>
      <c r="G1057" s="136"/>
      <c r="H1057" s="136"/>
      <c r="I1057" s="111"/>
      <c r="J1057" s="129"/>
    </row>
    <row r="1058" spans="1:10" s="132" customFormat="1" ht="12.75">
      <c r="A1058" s="131"/>
      <c r="D1058" s="133"/>
      <c r="E1058" s="134"/>
      <c r="F1058" s="135"/>
      <c r="G1058" s="136"/>
      <c r="H1058" s="136"/>
      <c r="I1058" s="111"/>
      <c r="J1058" s="129"/>
    </row>
    <row r="1059" spans="1:10" s="132" customFormat="1" ht="12.75">
      <c r="A1059" s="131"/>
      <c r="D1059" s="133"/>
      <c r="E1059" s="134"/>
      <c r="F1059" s="135"/>
      <c r="G1059" s="136"/>
      <c r="H1059" s="136"/>
      <c r="I1059" s="111"/>
      <c r="J1059" s="129"/>
    </row>
    <row r="1060" spans="1:10" s="132" customFormat="1" ht="12.75">
      <c r="A1060" s="131"/>
      <c r="D1060" s="133"/>
      <c r="E1060" s="134"/>
      <c r="F1060" s="135"/>
      <c r="G1060" s="136"/>
      <c r="H1060" s="136"/>
      <c r="I1060" s="111"/>
      <c r="J1060" s="129"/>
    </row>
    <row r="1061" spans="1:10" s="132" customFormat="1" ht="12.75">
      <c r="A1061" s="131"/>
      <c r="D1061" s="133"/>
      <c r="E1061" s="134"/>
      <c r="F1061" s="135"/>
      <c r="G1061" s="136"/>
      <c r="H1061" s="136"/>
      <c r="I1061" s="111"/>
      <c r="J1061" s="129"/>
    </row>
    <row r="1062" spans="1:10" s="132" customFormat="1" ht="12.75">
      <c r="A1062" s="131"/>
      <c r="D1062" s="133"/>
      <c r="E1062" s="134"/>
      <c r="F1062" s="135"/>
      <c r="G1062" s="136"/>
      <c r="H1062" s="136"/>
      <c r="I1062" s="111"/>
      <c r="J1062" s="129"/>
    </row>
    <row r="1063" spans="1:10" s="132" customFormat="1" ht="12.75">
      <c r="A1063" s="131"/>
      <c r="D1063" s="133"/>
      <c r="E1063" s="134"/>
      <c r="F1063" s="135"/>
      <c r="G1063" s="136"/>
      <c r="H1063" s="136"/>
      <c r="I1063" s="111"/>
      <c r="J1063" s="129"/>
    </row>
    <row r="1064" spans="1:10" s="132" customFormat="1" ht="12.75">
      <c r="A1064" s="131"/>
      <c r="D1064" s="133"/>
      <c r="E1064" s="134"/>
      <c r="F1064" s="135"/>
      <c r="G1064" s="136"/>
      <c r="H1064" s="136"/>
      <c r="I1064" s="111"/>
      <c r="J1064" s="129"/>
    </row>
    <row r="1065" spans="1:10" s="132" customFormat="1" ht="12.75">
      <c r="A1065" s="131"/>
      <c r="D1065" s="133"/>
      <c r="E1065" s="134"/>
      <c r="F1065" s="135"/>
      <c r="G1065" s="136"/>
      <c r="H1065" s="136"/>
      <c r="I1065" s="111"/>
      <c r="J1065" s="129"/>
    </row>
    <row r="1066" spans="1:10" s="132" customFormat="1" ht="12.75">
      <c r="A1066" s="131"/>
      <c r="D1066" s="133"/>
      <c r="E1066" s="134"/>
      <c r="F1066" s="135"/>
      <c r="G1066" s="136"/>
      <c r="H1066" s="136"/>
      <c r="I1066" s="111"/>
      <c r="J1066" s="129"/>
    </row>
    <row r="1067" spans="1:10" s="132" customFormat="1" ht="12.75">
      <c r="A1067" s="131"/>
      <c r="D1067" s="133"/>
      <c r="E1067" s="134"/>
      <c r="F1067" s="135"/>
      <c r="G1067" s="136"/>
      <c r="H1067" s="136"/>
      <c r="I1067" s="111"/>
      <c r="J1067" s="129"/>
    </row>
    <row r="1068" spans="1:10" s="132" customFormat="1" ht="12.75">
      <c r="A1068" s="131"/>
      <c r="D1068" s="133"/>
      <c r="E1068" s="134"/>
      <c r="F1068" s="135"/>
      <c r="G1068" s="136"/>
      <c r="H1068" s="136"/>
      <c r="I1068" s="111"/>
      <c r="J1068" s="129"/>
    </row>
    <row r="1069" spans="1:10" s="132" customFormat="1" ht="12.75">
      <c r="A1069" s="131"/>
      <c r="D1069" s="133"/>
      <c r="E1069" s="134"/>
      <c r="F1069" s="135"/>
      <c r="G1069" s="136"/>
      <c r="H1069" s="136"/>
      <c r="I1069" s="111"/>
      <c r="J1069" s="129"/>
    </row>
    <row r="1070" spans="1:10" s="132" customFormat="1" ht="12.75">
      <c r="A1070" s="131"/>
      <c r="D1070" s="133"/>
      <c r="E1070" s="134"/>
      <c r="F1070" s="135"/>
      <c r="G1070" s="136"/>
      <c r="H1070" s="136"/>
      <c r="I1070" s="111"/>
      <c r="J1070" s="129"/>
    </row>
    <row r="1071" spans="1:10" s="132" customFormat="1" ht="12.75">
      <c r="A1071" s="131"/>
      <c r="D1071" s="133"/>
      <c r="E1071" s="134"/>
      <c r="F1071" s="135"/>
      <c r="G1071" s="136"/>
      <c r="H1071" s="136"/>
      <c r="I1071" s="111"/>
      <c r="J1071" s="129"/>
    </row>
    <row r="1072" spans="1:10" s="132" customFormat="1" ht="12.75">
      <c r="A1072" s="131"/>
      <c r="D1072" s="133"/>
      <c r="E1072" s="134"/>
      <c r="F1072" s="135"/>
      <c r="G1072" s="136"/>
      <c r="H1072" s="136"/>
      <c r="I1072" s="111"/>
      <c r="J1072" s="129"/>
    </row>
    <row r="1073" spans="1:10" s="132" customFormat="1" ht="12.75">
      <c r="A1073" s="131"/>
      <c r="D1073" s="133"/>
      <c r="E1073" s="134"/>
      <c r="F1073" s="135"/>
      <c r="G1073" s="136"/>
      <c r="H1073" s="136"/>
      <c r="I1073" s="111"/>
      <c r="J1073" s="129"/>
    </row>
    <row r="1074" spans="1:10" s="132" customFormat="1" ht="12.75">
      <c r="A1074" s="131"/>
      <c r="D1074" s="133"/>
      <c r="E1074" s="134"/>
      <c r="F1074" s="135"/>
      <c r="G1074" s="136"/>
      <c r="H1074" s="136"/>
      <c r="I1074" s="111"/>
      <c r="J1074" s="129"/>
    </row>
    <row r="1075" spans="1:10" s="132" customFormat="1" ht="12.75">
      <c r="A1075" s="131"/>
      <c r="D1075" s="133"/>
      <c r="E1075" s="134"/>
      <c r="F1075" s="135"/>
      <c r="G1075" s="136"/>
      <c r="H1075" s="136"/>
      <c r="I1075" s="111"/>
      <c r="J1075" s="129"/>
    </row>
    <row r="1076" spans="1:10" s="132" customFormat="1" ht="12.75">
      <c r="A1076" s="131"/>
      <c r="D1076" s="133"/>
      <c r="E1076" s="134"/>
      <c r="F1076" s="135"/>
      <c r="G1076" s="136"/>
      <c r="H1076" s="136"/>
      <c r="I1076" s="111"/>
      <c r="J1076" s="129"/>
    </row>
    <row r="1077" spans="1:10" s="132" customFormat="1" ht="12.75">
      <c r="A1077" s="131"/>
      <c r="D1077" s="133"/>
      <c r="E1077" s="134"/>
      <c r="F1077" s="135"/>
      <c r="G1077" s="136"/>
      <c r="H1077" s="136"/>
      <c r="I1077" s="111"/>
      <c r="J1077" s="129"/>
    </row>
    <row r="1078" spans="1:10" s="132" customFormat="1" ht="12.75">
      <c r="A1078" s="131"/>
      <c r="D1078" s="133"/>
      <c r="E1078" s="134"/>
      <c r="F1078" s="135"/>
      <c r="G1078" s="136"/>
      <c r="H1078" s="136"/>
      <c r="I1078" s="111"/>
      <c r="J1078" s="129"/>
    </row>
    <row r="1079" spans="1:10" s="132" customFormat="1" ht="12.75">
      <c r="A1079" s="131"/>
      <c r="D1079" s="133"/>
      <c r="E1079" s="134"/>
      <c r="F1079" s="135"/>
      <c r="G1079" s="136"/>
      <c r="H1079" s="136"/>
      <c r="I1079" s="111"/>
      <c r="J1079" s="129"/>
    </row>
    <row r="1080" spans="1:10" s="132" customFormat="1" ht="12.75">
      <c r="A1080" s="131"/>
      <c r="D1080" s="133"/>
      <c r="E1080" s="134"/>
      <c r="F1080" s="135"/>
      <c r="G1080" s="136"/>
      <c r="H1080" s="136"/>
      <c r="I1080" s="111"/>
      <c r="J1080" s="129"/>
    </row>
    <row r="1081" spans="1:10" s="132" customFormat="1" ht="12.75">
      <c r="A1081" s="131"/>
      <c r="D1081" s="133"/>
      <c r="E1081" s="134"/>
      <c r="F1081" s="135"/>
      <c r="G1081" s="136"/>
      <c r="H1081" s="136"/>
      <c r="I1081" s="111"/>
      <c r="J1081" s="129"/>
    </row>
    <row r="1082" spans="1:10" s="132" customFormat="1" ht="12.75">
      <c r="A1082" s="131"/>
      <c r="D1082" s="133"/>
      <c r="E1082" s="134"/>
      <c r="F1082" s="135"/>
      <c r="G1082" s="136"/>
      <c r="H1082" s="136"/>
      <c r="I1082" s="111"/>
      <c r="J1082" s="129"/>
    </row>
    <row r="1083" spans="1:10" s="132" customFormat="1" ht="12.75">
      <c r="A1083" s="131"/>
      <c r="D1083" s="133"/>
      <c r="E1083" s="134"/>
      <c r="F1083" s="135"/>
      <c r="G1083" s="136"/>
      <c r="H1083" s="136"/>
      <c r="I1083" s="111"/>
      <c r="J1083" s="129"/>
    </row>
    <row r="1084" spans="1:10" s="132" customFormat="1" ht="12.75">
      <c r="A1084" s="131"/>
      <c r="D1084" s="133"/>
      <c r="E1084" s="134"/>
      <c r="F1084" s="135"/>
      <c r="G1084" s="136"/>
      <c r="H1084" s="136"/>
      <c r="I1084" s="111"/>
      <c r="J1084" s="129"/>
    </row>
    <row r="1085" spans="1:10" s="132" customFormat="1" ht="12.75">
      <c r="A1085" s="131"/>
      <c r="D1085" s="133"/>
      <c r="E1085" s="134"/>
      <c r="F1085" s="135"/>
      <c r="G1085" s="136"/>
      <c r="H1085" s="136"/>
      <c r="I1085" s="111"/>
      <c r="J1085" s="129"/>
    </row>
    <row r="1086" spans="1:10" s="132" customFormat="1" ht="12.75">
      <c r="A1086" s="131"/>
      <c r="D1086" s="133"/>
      <c r="E1086" s="134"/>
      <c r="F1086" s="135"/>
      <c r="G1086" s="136"/>
      <c r="H1086" s="136"/>
      <c r="I1086" s="111"/>
      <c r="J1086" s="129"/>
    </row>
    <row r="1087" spans="1:10" s="132" customFormat="1" ht="12.75">
      <c r="A1087" s="131"/>
      <c r="D1087" s="133"/>
      <c r="E1087" s="134"/>
      <c r="F1087" s="135"/>
      <c r="G1087" s="136"/>
      <c r="H1087" s="136"/>
      <c r="I1087" s="111"/>
      <c r="J1087" s="129"/>
    </row>
    <row r="1088" spans="1:10" s="132" customFormat="1" ht="12.75">
      <c r="A1088" s="131"/>
      <c r="D1088" s="133"/>
      <c r="E1088" s="134"/>
      <c r="F1088" s="135"/>
      <c r="G1088" s="136"/>
      <c r="H1088" s="136"/>
      <c r="I1088" s="111"/>
      <c r="J1088" s="129"/>
    </row>
    <row r="1089" spans="1:10" s="132" customFormat="1" ht="12.75">
      <c r="A1089" s="131"/>
      <c r="D1089" s="133"/>
      <c r="E1089" s="134"/>
      <c r="F1089" s="135"/>
      <c r="G1089" s="136"/>
      <c r="H1089" s="136"/>
      <c r="I1089" s="111"/>
      <c r="J1089" s="129"/>
    </row>
    <row r="1090" spans="1:10" s="132" customFormat="1" ht="12.75">
      <c r="A1090" s="131"/>
      <c r="D1090" s="133"/>
      <c r="E1090" s="134"/>
      <c r="F1090" s="135"/>
      <c r="G1090" s="136"/>
      <c r="H1090" s="136"/>
      <c r="I1090" s="111"/>
      <c r="J1090" s="129"/>
    </row>
    <row r="1091" spans="1:10" s="132" customFormat="1" ht="12.75">
      <c r="A1091" s="131"/>
      <c r="D1091" s="133"/>
      <c r="E1091" s="134"/>
      <c r="F1091" s="135"/>
      <c r="G1091" s="136"/>
      <c r="H1091" s="136"/>
      <c r="I1091" s="111"/>
      <c r="J1091" s="129"/>
    </row>
    <row r="1092" spans="1:10" s="132" customFormat="1" ht="12.75">
      <c r="A1092" s="131"/>
      <c r="D1092" s="133"/>
      <c r="E1092" s="134"/>
      <c r="F1092" s="135"/>
      <c r="G1092" s="136"/>
      <c r="H1092" s="136"/>
      <c r="I1092" s="111"/>
      <c r="J1092" s="129"/>
    </row>
    <row r="1093" spans="1:10" s="132" customFormat="1" ht="12.75">
      <c r="A1093" s="131"/>
      <c r="D1093" s="133"/>
      <c r="E1093" s="134"/>
      <c r="F1093" s="135"/>
      <c r="G1093" s="136"/>
      <c r="H1093" s="136"/>
      <c r="I1093" s="111"/>
      <c r="J1093" s="129"/>
    </row>
    <row r="1094" spans="1:10" s="132" customFormat="1" ht="12.75">
      <c r="A1094" s="131"/>
      <c r="D1094" s="133"/>
      <c r="E1094" s="134"/>
      <c r="F1094" s="135"/>
      <c r="G1094" s="136"/>
      <c r="H1094" s="136"/>
      <c r="I1094" s="111"/>
      <c r="J1094" s="129"/>
    </row>
    <row r="1095" spans="1:10" s="132" customFormat="1" ht="12.75">
      <c r="A1095" s="131"/>
      <c r="D1095" s="133"/>
      <c r="E1095" s="134"/>
      <c r="F1095" s="135"/>
      <c r="G1095" s="136"/>
      <c r="H1095" s="136"/>
      <c r="I1095" s="111"/>
      <c r="J1095" s="129"/>
    </row>
    <row r="1096" spans="1:10" s="132" customFormat="1" ht="12.75">
      <c r="A1096" s="131"/>
      <c r="D1096" s="133"/>
      <c r="E1096" s="134"/>
      <c r="F1096" s="135"/>
      <c r="G1096" s="136"/>
      <c r="H1096" s="136"/>
      <c r="I1096" s="111"/>
      <c r="J1096" s="129"/>
    </row>
    <row r="1097" spans="1:10" s="132" customFormat="1" ht="12.75">
      <c r="A1097" s="131"/>
      <c r="D1097" s="133"/>
      <c r="E1097" s="134"/>
      <c r="F1097" s="135"/>
      <c r="G1097" s="136"/>
      <c r="H1097" s="136"/>
      <c r="I1097" s="111"/>
      <c r="J1097" s="129"/>
    </row>
    <row r="1098" spans="1:10" s="132" customFormat="1" ht="12.75">
      <c r="A1098" s="131"/>
      <c r="D1098" s="133"/>
      <c r="E1098" s="134"/>
      <c r="F1098" s="135"/>
      <c r="G1098" s="136"/>
      <c r="H1098" s="136"/>
      <c r="I1098" s="111"/>
      <c r="J1098" s="129"/>
    </row>
    <row r="1099" spans="1:10" s="132" customFormat="1" ht="12.75">
      <c r="A1099" s="131"/>
      <c r="D1099" s="133"/>
      <c r="E1099" s="134"/>
      <c r="F1099" s="135"/>
      <c r="G1099" s="136"/>
      <c r="H1099" s="136"/>
      <c r="I1099" s="111"/>
      <c r="J1099" s="129"/>
    </row>
    <row r="1100" spans="1:10" s="132" customFormat="1" ht="12.75">
      <c r="A1100" s="131"/>
      <c r="D1100" s="133"/>
      <c r="E1100" s="134"/>
      <c r="F1100" s="135"/>
      <c r="G1100" s="136"/>
      <c r="H1100" s="136"/>
      <c r="I1100" s="111"/>
      <c r="J1100" s="129"/>
    </row>
    <row r="1101" spans="1:10" s="132" customFormat="1" ht="12.75">
      <c r="A1101" s="131"/>
      <c r="D1101" s="133"/>
      <c r="E1101" s="134"/>
      <c r="F1101" s="135"/>
      <c r="G1101" s="136"/>
      <c r="H1101" s="136"/>
      <c r="I1101" s="111"/>
      <c r="J1101" s="129"/>
    </row>
    <row r="1102" spans="1:10" s="132" customFormat="1" ht="12.75">
      <c r="A1102" s="131"/>
      <c r="D1102" s="133"/>
      <c r="E1102" s="134"/>
      <c r="F1102" s="135"/>
      <c r="G1102" s="136"/>
      <c r="H1102" s="136"/>
      <c r="I1102" s="111"/>
      <c r="J1102" s="129"/>
    </row>
    <row r="1103" spans="1:10" s="132" customFormat="1" ht="12.75">
      <c r="A1103" s="131"/>
      <c r="D1103" s="133"/>
      <c r="E1103" s="134"/>
      <c r="F1103" s="135"/>
      <c r="G1103" s="136"/>
      <c r="H1103" s="136"/>
      <c r="I1103" s="111"/>
      <c r="J1103" s="129"/>
    </row>
    <row r="1104" spans="1:10" s="132" customFormat="1" ht="12.75">
      <c r="A1104" s="131"/>
      <c r="D1104" s="133"/>
      <c r="E1104" s="134"/>
      <c r="F1104" s="135"/>
      <c r="G1104" s="136"/>
      <c r="H1104" s="136"/>
      <c r="I1104" s="111"/>
      <c r="J1104" s="129"/>
    </row>
    <row r="1105" spans="1:10" s="132" customFormat="1" ht="12.75">
      <c r="A1105" s="131"/>
      <c r="D1105" s="133"/>
      <c r="E1105" s="134"/>
      <c r="F1105" s="135"/>
      <c r="G1105" s="136"/>
      <c r="H1105" s="136"/>
      <c r="I1105" s="111"/>
      <c r="J1105" s="129"/>
    </row>
    <row r="1106" spans="1:10" s="132" customFormat="1" ht="12.75">
      <c r="A1106" s="131"/>
      <c r="D1106" s="133"/>
      <c r="E1106" s="134"/>
      <c r="F1106" s="135"/>
      <c r="G1106" s="136"/>
      <c r="H1106" s="136"/>
      <c r="I1106" s="111"/>
      <c r="J1106" s="129"/>
    </row>
    <row r="1107" spans="1:10" s="132" customFormat="1" ht="12.75">
      <c r="A1107" s="131"/>
      <c r="D1107" s="133"/>
      <c r="E1107" s="134"/>
      <c r="F1107" s="135"/>
      <c r="G1107" s="136"/>
      <c r="H1107" s="136"/>
      <c r="I1107" s="111"/>
      <c r="J1107" s="129"/>
    </row>
    <row r="1108" spans="1:10" s="132" customFormat="1" ht="12.75">
      <c r="A1108" s="131"/>
      <c r="D1108" s="133"/>
      <c r="E1108" s="134"/>
      <c r="F1108" s="135"/>
      <c r="G1108" s="136"/>
      <c r="H1108" s="136"/>
      <c r="I1108" s="111"/>
      <c r="J1108" s="129"/>
    </row>
    <row r="1109" spans="1:10" s="132" customFormat="1" ht="12.75">
      <c r="A1109" s="131"/>
      <c r="D1109" s="133"/>
      <c r="E1109" s="134"/>
      <c r="F1109" s="135"/>
      <c r="G1109" s="136"/>
      <c r="H1109" s="136"/>
      <c r="I1109" s="111"/>
      <c r="J1109" s="129"/>
    </row>
    <row r="1110" spans="1:10" s="132" customFormat="1" ht="12.75">
      <c r="A1110" s="131"/>
      <c r="D1110" s="133"/>
      <c r="E1110" s="134"/>
      <c r="F1110" s="135"/>
      <c r="G1110" s="136"/>
      <c r="H1110" s="136"/>
      <c r="I1110" s="111"/>
      <c r="J1110" s="129"/>
    </row>
    <row r="1111" spans="1:10" s="132" customFormat="1" ht="12.75">
      <c r="A1111" s="131"/>
      <c r="D1111" s="133"/>
      <c r="E1111" s="134"/>
      <c r="F1111" s="135"/>
      <c r="G1111" s="136"/>
      <c r="H1111" s="136"/>
      <c r="I1111" s="111"/>
      <c r="J1111" s="129"/>
    </row>
    <row r="1112" spans="1:10" s="132" customFormat="1" ht="12.75">
      <c r="A1112" s="131"/>
      <c r="D1112" s="133"/>
      <c r="E1112" s="134"/>
      <c r="F1112" s="135"/>
      <c r="G1112" s="136"/>
      <c r="H1112" s="136"/>
      <c r="I1112" s="111"/>
      <c r="J1112" s="129"/>
    </row>
    <row r="1113" spans="1:10" s="132" customFormat="1" ht="12.75">
      <c r="A1113" s="131"/>
      <c r="D1113" s="133"/>
      <c r="E1113" s="134"/>
      <c r="F1113" s="135"/>
      <c r="G1113" s="136"/>
      <c r="H1113" s="136"/>
      <c r="I1113" s="111"/>
      <c r="J1113" s="129"/>
    </row>
    <row r="1114" spans="1:10" s="132" customFormat="1" ht="12.75">
      <c r="A1114" s="131"/>
      <c r="D1114" s="133"/>
      <c r="E1114" s="134"/>
      <c r="F1114" s="135"/>
      <c r="G1114" s="136"/>
      <c r="H1114" s="136"/>
      <c r="I1114" s="111"/>
      <c r="J1114" s="129"/>
    </row>
    <row r="1115" spans="1:10" s="132" customFormat="1" ht="12.75">
      <c r="A1115" s="131"/>
      <c r="D1115" s="133"/>
      <c r="E1115" s="134"/>
      <c r="F1115" s="135"/>
      <c r="G1115" s="136"/>
      <c r="H1115" s="136"/>
      <c r="I1115" s="111"/>
      <c r="J1115" s="129"/>
    </row>
    <row r="1116" spans="1:10" s="132" customFormat="1" ht="12.75">
      <c r="A1116" s="131"/>
      <c r="D1116" s="133"/>
      <c r="E1116" s="134"/>
      <c r="F1116" s="135"/>
      <c r="G1116" s="136"/>
      <c r="H1116" s="136"/>
      <c r="I1116" s="111"/>
      <c r="J1116" s="129"/>
    </row>
    <row r="1117" spans="1:10" s="132" customFormat="1" ht="12.75">
      <c r="A1117" s="131"/>
      <c r="D1117" s="133"/>
      <c r="E1117" s="134"/>
      <c r="F1117" s="135"/>
      <c r="G1117" s="136"/>
      <c r="H1117" s="136"/>
      <c r="I1117" s="111"/>
      <c r="J1117" s="129"/>
    </row>
    <row r="1118" spans="1:10" s="132" customFormat="1" ht="12.75">
      <c r="A1118" s="131"/>
      <c r="D1118" s="133"/>
      <c r="E1118" s="134"/>
      <c r="F1118" s="135"/>
      <c r="G1118" s="136"/>
      <c r="H1118" s="136"/>
      <c r="I1118" s="111"/>
      <c r="J1118" s="129"/>
    </row>
    <row r="1119" spans="1:10" s="132" customFormat="1" ht="12.75">
      <c r="A1119" s="131"/>
      <c r="D1119" s="133"/>
      <c r="E1119" s="134"/>
      <c r="F1119" s="135"/>
      <c r="G1119" s="136"/>
      <c r="H1119" s="136"/>
      <c r="I1119" s="111"/>
      <c r="J1119" s="129"/>
    </row>
    <row r="1120" spans="1:10" s="132" customFormat="1" ht="12.75">
      <c r="A1120" s="131"/>
      <c r="D1120" s="133"/>
      <c r="E1120" s="134"/>
      <c r="F1120" s="135"/>
      <c r="G1120" s="136"/>
      <c r="H1120" s="136"/>
      <c r="I1120" s="111"/>
      <c r="J1120" s="129"/>
    </row>
    <row r="1121" spans="1:10" s="132" customFormat="1" ht="12.75">
      <c r="A1121" s="131"/>
      <c r="D1121" s="133"/>
      <c r="E1121" s="134"/>
      <c r="F1121" s="135"/>
      <c r="G1121" s="136"/>
      <c r="H1121" s="136"/>
      <c r="I1121" s="111"/>
      <c r="J1121" s="129"/>
    </row>
    <row r="1122" spans="1:10" s="132" customFormat="1" ht="12.75">
      <c r="A1122" s="131"/>
      <c r="D1122" s="133"/>
      <c r="E1122" s="134"/>
      <c r="F1122" s="135"/>
      <c r="G1122" s="136"/>
      <c r="H1122" s="136"/>
      <c r="I1122" s="111"/>
      <c r="J1122" s="129"/>
    </row>
    <row r="1123" spans="1:10" s="132" customFormat="1" ht="12.75">
      <c r="A1123" s="131"/>
      <c r="D1123" s="133"/>
      <c r="E1123" s="134"/>
      <c r="F1123" s="135"/>
      <c r="G1123" s="136"/>
      <c r="H1123" s="136"/>
      <c r="I1123" s="111"/>
      <c r="J1123" s="129"/>
    </row>
    <row r="1124" spans="1:10" s="132" customFormat="1" ht="12.75">
      <c r="A1124" s="131"/>
      <c r="D1124" s="133"/>
      <c r="E1124" s="134"/>
      <c r="F1124" s="135"/>
      <c r="G1124" s="136"/>
      <c r="H1124" s="136"/>
      <c r="I1124" s="111"/>
      <c r="J1124" s="129"/>
    </row>
    <row r="1125" spans="1:10" s="132" customFormat="1" ht="12.75">
      <c r="A1125" s="131"/>
      <c r="D1125" s="133"/>
      <c r="E1125" s="134"/>
      <c r="F1125" s="135"/>
      <c r="G1125" s="136"/>
      <c r="H1125" s="136"/>
      <c r="I1125" s="111"/>
      <c r="J1125" s="129"/>
    </row>
    <row r="1126" spans="1:10" s="132" customFormat="1" ht="12.75">
      <c r="A1126" s="131"/>
      <c r="D1126" s="133"/>
      <c r="E1126" s="134"/>
      <c r="F1126" s="135"/>
      <c r="G1126" s="136"/>
      <c r="H1126" s="136"/>
      <c r="I1126" s="111"/>
      <c r="J1126" s="129"/>
    </row>
    <row r="1127" spans="1:10" s="132" customFormat="1" ht="12.75">
      <c r="A1127" s="131"/>
      <c r="D1127" s="133"/>
      <c r="E1127" s="134"/>
      <c r="F1127" s="135"/>
      <c r="G1127" s="136"/>
      <c r="H1127" s="136"/>
      <c r="I1127" s="111"/>
      <c r="J1127" s="129"/>
    </row>
    <row r="1128" spans="1:10" s="132" customFormat="1" ht="12.75">
      <c r="A1128" s="131"/>
      <c r="D1128" s="133"/>
      <c r="E1128" s="134"/>
      <c r="F1128" s="135"/>
      <c r="G1128" s="136"/>
      <c r="H1128" s="136"/>
      <c r="I1128" s="111"/>
      <c r="J1128" s="129"/>
    </row>
    <row r="1129" spans="1:10" s="132" customFormat="1" ht="12.75">
      <c r="A1129" s="131"/>
      <c r="D1129" s="133"/>
      <c r="E1129" s="134"/>
      <c r="F1129" s="135"/>
      <c r="G1129" s="136"/>
      <c r="H1129" s="136"/>
      <c r="I1129" s="111"/>
      <c r="J1129" s="129"/>
    </row>
    <row r="1130" spans="1:10" s="132" customFormat="1" ht="12.75">
      <c r="A1130" s="131"/>
      <c r="D1130" s="133"/>
      <c r="E1130" s="134"/>
      <c r="F1130" s="135"/>
      <c r="G1130" s="136"/>
      <c r="H1130" s="136"/>
      <c r="I1130" s="111"/>
      <c r="J1130" s="129"/>
    </row>
    <row r="1131" spans="1:10" s="132" customFormat="1" ht="12.75">
      <c r="A1131" s="131"/>
      <c r="D1131" s="133"/>
      <c r="E1131" s="134"/>
      <c r="F1131" s="135"/>
      <c r="G1131" s="136"/>
      <c r="H1131" s="136"/>
      <c r="I1131" s="111"/>
      <c r="J1131" s="129"/>
    </row>
    <row r="1132" spans="1:10" s="132" customFormat="1" ht="12.75">
      <c r="A1132" s="131"/>
      <c r="D1132" s="133"/>
      <c r="E1132" s="134"/>
      <c r="F1132" s="135"/>
      <c r="G1132" s="136"/>
      <c r="H1132" s="136"/>
      <c r="I1132" s="111"/>
      <c r="J1132" s="129"/>
    </row>
    <row r="1133" spans="1:10" s="132" customFormat="1" ht="12.75">
      <c r="A1133" s="131"/>
      <c r="D1133" s="133"/>
      <c r="E1133" s="134"/>
      <c r="F1133" s="135"/>
      <c r="G1133" s="136"/>
      <c r="H1133" s="136"/>
      <c r="I1133" s="111"/>
      <c r="J1133" s="129"/>
    </row>
    <row r="1134" spans="1:10" s="132" customFormat="1" ht="12.75">
      <c r="A1134" s="131"/>
      <c r="D1134" s="133"/>
      <c r="E1134" s="134"/>
      <c r="F1134" s="135"/>
      <c r="G1134" s="136"/>
      <c r="H1134" s="136"/>
      <c r="I1134" s="111"/>
      <c r="J1134" s="129"/>
    </row>
    <row r="1135" spans="1:10" s="132" customFormat="1" ht="12.75">
      <c r="A1135" s="131"/>
      <c r="D1135" s="133"/>
      <c r="E1135" s="134"/>
      <c r="F1135" s="135"/>
      <c r="G1135" s="136"/>
      <c r="H1135" s="136"/>
      <c r="I1135" s="111"/>
      <c r="J1135" s="129"/>
    </row>
    <row r="1136" spans="1:10" s="132" customFormat="1" ht="12.75">
      <c r="A1136" s="131"/>
      <c r="D1136" s="133"/>
      <c r="E1136" s="134"/>
      <c r="F1136" s="135"/>
      <c r="G1136" s="136"/>
      <c r="H1136" s="136"/>
      <c r="I1136" s="111"/>
      <c r="J1136" s="129"/>
    </row>
    <row r="1137" spans="1:10" s="132" customFormat="1" ht="12.75">
      <c r="A1137" s="131"/>
      <c r="D1137" s="133"/>
      <c r="E1137" s="134"/>
      <c r="F1137" s="135"/>
      <c r="G1137" s="136"/>
      <c r="H1137" s="136"/>
      <c r="I1137" s="111"/>
      <c r="J1137" s="129"/>
    </row>
    <row r="1138" spans="1:10" s="132" customFormat="1" ht="12.75">
      <c r="A1138" s="131"/>
      <c r="D1138" s="133"/>
      <c r="E1138" s="134"/>
      <c r="F1138" s="135"/>
      <c r="G1138" s="136"/>
      <c r="H1138" s="136"/>
      <c r="I1138" s="111"/>
      <c r="J1138" s="129"/>
    </row>
    <row r="1139" spans="1:10" s="132" customFormat="1" ht="12.75">
      <c r="A1139" s="131"/>
      <c r="D1139" s="133"/>
      <c r="E1139" s="134"/>
      <c r="F1139" s="135"/>
      <c r="G1139" s="136"/>
      <c r="H1139" s="136"/>
      <c r="I1139" s="111"/>
      <c r="J1139" s="129"/>
    </row>
    <row r="1140" spans="1:10" s="132" customFormat="1" ht="12.75">
      <c r="A1140" s="131"/>
      <c r="D1140" s="133"/>
      <c r="E1140" s="134"/>
      <c r="F1140" s="135"/>
      <c r="G1140" s="136"/>
      <c r="H1140" s="136"/>
      <c r="I1140" s="111"/>
      <c r="J1140" s="129"/>
    </row>
    <row r="1141" spans="1:10" s="132" customFormat="1" ht="12.75">
      <c r="A1141" s="131"/>
      <c r="D1141" s="133"/>
      <c r="E1141" s="134"/>
      <c r="F1141" s="135"/>
      <c r="G1141" s="136"/>
      <c r="H1141" s="136"/>
      <c r="I1141" s="111"/>
      <c r="J1141" s="129"/>
    </row>
    <row r="1142" spans="1:10" s="132" customFormat="1" ht="12.75">
      <c r="A1142" s="131"/>
      <c r="D1142" s="133"/>
      <c r="E1142" s="134"/>
      <c r="F1142" s="135"/>
      <c r="G1142" s="136"/>
      <c r="H1142" s="136"/>
      <c r="I1142" s="111"/>
      <c r="J1142" s="129"/>
    </row>
    <row r="1143" spans="1:10" s="132" customFormat="1" ht="12.75">
      <c r="A1143" s="131"/>
      <c r="D1143" s="133"/>
      <c r="E1143" s="134"/>
      <c r="F1143" s="135"/>
      <c r="G1143" s="136"/>
      <c r="H1143" s="136"/>
      <c r="I1143" s="111"/>
      <c r="J1143" s="129"/>
    </row>
    <row r="1144" spans="1:10" s="132" customFormat="1" ht="12.75">
      <c r="A1144" s="131"/>
      <c r="D1144" s="133"/>
      <c r="E1144" s="134"/>
      <c r="F1144" s="135"/>
      <c r="G1144" s="136"/>
      <c r="H1144" s="136"/>
      <c r="I1144" s="111"/>
      <c r="J1144" s="129"/>
    </row>
    <row r="1145" spans="1:10" s="132" customFormat="1" ht="12.75">
      <c r="A1145" s="131"/>
      <c r="D1145" s="133"/>
      <c r="E1145" s="134"/>
      <c r="F1145" s="135"/>
      <c r="G1145" s="136"/>
      <c r="H1145" s="136"/>
      <c r="I1145" s="111"/>
      <c r="J1145" s="129"/>
    </row>
    <row r="1146" spans="1:10" s="132" customFormat="1" ht="12.75">
      <c r="A1146" s="131"/>
      <c r="D1146" s="133"/>
      <c r="E1146" s="134"/>
      <c r="F1146" s="135"/>
      <c r="G1146" s="136"/>
      <c r="H1146" s="136"/>
      <c r="I1146" s="111"/>
      <c r="J1146" s="129"/>
    </row>
    <row r="1147" spans="1:10" s="132" customFormat="1" ht="12.75">
      <c r="A1147" s="131"/>
      <c r="D1147" s="133"/>
      <c r="E1147" s="134"/>
      <c r="F1147" s="135"/>
      <c r="G1147" s="136"/>
      <c r="H1147" s="136"/>
      <c r="I1147" s="111"/>
      <c r="J1147" s="129"/>
    </row>
    <row r="1148" spans="1:10" s="132" customFormat="1" ht="12.75">
      <c r="A1148" s="131"/>
      <c r="D1148" s="133"/>
      <c r="E1148" s="134"/>
      <c r="F1148" s="135"/>
      <c r="G1148" s="136"/>
      <c r="H1148" s="136"/>
      <c r="I1148" s="111"/>
      <c r="J1148" s="129"/>
    </row>
    <row r="1149" spans="1:10" s="132" customFormat="1" ht="12.75">
      <c r="A1149" s="131"/>
      <c r="D1149" s="133"/>
      <c r="E1149" s="134"/>
      <c r="F1149" s="135"/>
      <c r="G1149" s="136"/>
      <c r="H1149" s="136"/>
      <c r="I1149" s="111"/>
      <c r="J1149" s="129"/>
    </row>
    <row r="1150" spans="1:10" s="132" customFormat="1" ht="12.75">
      <c r="A1150" s="131"/>
      <c r="D1150" s="133"/>
      <c r="E1150" s="134"/>
      <c r="F1150" s="135"/>
      <c r="G1150" s="136"/>
      <c r="H1150" s="136"/>
      <c r="I1150" s="111"/>
      <c r="J1150" s="129"/>
    </row>
    <row r="1151" spans="1:10" s="132" customFormat="1" ht="12.75">
      <c r="A1151" s="131"/>
      <c r="D1151" s="133"/>
      <c r="E1151" s="134"/>
      <c r="F1151" s="135"/>
      <c r="G1151" s="136"/>
      <c r="H1151" s="136"/>
      <c r="I1151" s="111"/>
      <c r="J1151" s="129"/>
    </row>
    <row r="1152" spans="1:10" s="132" customFormat="1" ht="12.75">
      <c r="A1152" s="131"/>
      <c r="D1152" s="133"/>
      <c r="E1152" s="134"/>
      <c r="F1152" s="135"/>
      <c r="G1152" s="136"/>
      <c r="H1152" s="136"/>
      <c r="I1152" s="111"/>
      <c r="J1152" s="129"/>
    </row>
    <row r="1153" spans="1:10" s="132" customFormat="1" ht="12.75">
      <c r="A1153" s="131"/>
      <c r="D1153" s="133"/>
      <c r="E1153" s="134"/>
      <c r="F1153" s="135"/>
      <c r="G1153" s="136"/>
      <c r="H1153" s="136"/>
      <c r="I1153" s="111"/>
      <c r="J1153" s="129"/>
    </row>
    <row r="1154" spans="1:10" s="132" customFormat="1" ht="12.75">
      <c r="A1154" s="131"/>
      <c r="D1154" s="133"/>
      <c r="E1154" s="134"/>
      <c r="F1154" s="135"/>
      <c r="G1154" s="136"/>
      <c r="H1154" s="136"/>
      <c r="I1154" s="111"/>
      <c r="J1154" s="129"/>
    </row>
    <row r="1155" spans="1:10" s="132" customFormat="1" ht="12.75">
      <c r="A1155" s="131"/>
      <c r="D1155" s="133"/>
      <c r="E1155" s="134"/>
      <c r="F1155" s="135"/>
      <c r="G1155" s="136"/>
      <c r="H1155" s="136"/>
      <c r="I1155" s="111"/>
      <c r="J1155" s="129"/>
    </row>
    <row r="1156" spans="1:10" s="132" customFormat="1" ht="12.75">
      <c r="A1156" s="131"/>
      <c r="D1156" s="133"/>
      <c r="E1156" s="134"/>
      <c r="F1156" s="135"/>
      <c r="G1156" s="136"/>
      <c r="H1156" s="136"/>
      <c r="I1156" s="111"/>
      <c r="J1156" s="129"/>
    </row>
    <row r="1157" spans="1:10" s="132" customFormat="1" ht="12.75">
      <c r="A1157" s="131"/>
      <c r="D1157" s="133"/>
      <c r="E1157" s="134"/>
      <c r="F1157" s="135"/>
      <c r="G1157" s="136"/>
      <c r="H1157" s="136"/>
      <c r="I1157" s="111"/>
      <c r="J1157" s="129"/>
    </row>
    <row r="1158" spans="1:10" s="132" customFormat="1" ht="12.75">
      <c r="A1158" s="131"/>
      <c r="D1158" s="133"/>
      <c r="E1158" s="134"/>
      <c r="F1158" s="135"/>
      <c r="G1158" s="136"/>
      <c r="H1158" s="136"/>
      <c r="I1158" s="111"/>
      <c r="J1158" s="129"/>
    </row>
    <row r="1159" spans="1:10" s="132" customFormat="1" ht="12.75">
      <c r="A1159" s="131"/>
      <c r="D1159" s="133"/>
      <c r="E1159" s="134"/>
      <c r="F1159" s="135"/>
      <c r="G1159" s="136"/>
      <c r="H1159" s="136"/>
      <c r="I1159" s="111"/>
      <c r="J1159" s="129"/>
    </row>
    <row r="1160" spans="1:10" s="132" customFormat="1" ht="12.75">
      <c r="A1160" s="131"/>
      <c r="D1160" s="133"/>
      <c r="E1160" s="134"/>
      <c r="F1160" s="135"/>
      <c r="G1160" s="136"/>
      <c r="H1160" s="136"/>
      <c r="I1160" s="111"/>
      <c r="J1160" s="129"/>
    </row>
    <row r="1161" spans="1:10" s="132" customFormat="1" ht="12.75">
      <c r="A1161" s="131"/>
      <c r="D1161" s="133"/>
      <c r="E1161" s="134"/>
      <c r="F1161" s="135"/>
      <c r="G1161" s="136"/>
      <c r="H1161" s="136"/>
      <c r="I1161" s="111"/>
      <c r="J1161" s="129"/>
    </row>
    <row r="1162" spans="1:10" s="132" customFormat="1" ht="12.75">
      <c r="A1162" s="131"/>
      <c r="D1162" s="133"/>
      <c r="E1162" s="134"/>
      <c r="F1162" s="135"/>
      <c r="G1162" s="136"/>
      <c r="H1162" s="136"/>
      <c r="I1162" s="111"/>
      <c r="J1162" s="129"/>
    </row>
    <row r="1163" spans="1:10" s="132" customFormat="1" ht="12.75">
      <c r="A1163" s="131"/>
      <c r="D1163" s="133"/>
      <c r="E1163" s="134"/>
      <c r="F1163" s="135"/>
      <c r="G1163" s="136"/>
      <c r="H1163" s="136"/>
      <c r="I1163" s="111"/>
      <c r="J1163" s="129"/>
    </row>
    <row r="1164" spans="1:10" s="132" customFormat="1" ht="12.75">
      <c r="A1164" s="131"/>
      <c r="D1164" s="133"/>
      <c r="E1164" s="134"/>
      <c r="F1164" s="135"/>
      <c r="G1164" s="136"/>
      <c r="H1164" s="136"/>
      <c r="I1164" s="111"/>
      <c r="J1164" s="129"/>
    </row>
    <row r="1165" spans="1:10" s="132" customFormat="1" ht="12.75">
      <c r="A1165" s="131"/>
      <c r="D1165" s="133"/>
      <c r="E1165" s="134"/>
      <c r="F1165" s="135"/>
      <c r="G1165" s="136"/>
      <c r="H1165" s="136"/>
      <c r="I1165" s="111"/>
      <c r="J1165" s="129"/>
    </row>
    <row r="1166" spans="1:10" s="132" customFormat="1" ht="12.75">
      <c r="A1166" s="131"/>
      <c r="D1166" s="133"/>
      <c r="E1166" s="134"/>
      <c r="F1166" s="135"/>
      <c r="G1166" s="136"/>
      <c r="H1166" s="136"/>
      <c r="I1166" s="111"/>
      <c r="J1166" s="129"/>
    </row>
    <row r="1167" spans="1:10" s="132" customFormat="1" ht="12.75">
      <c r="A1167" s="131"/>
      <c r="D1167" s="133"/>
      <c r="E1167" s="134"/>
      <c r="F1167" s="135"/>
      <c r="G1167" s="136"/>
      <c r="H1167" s="136"/>
      <c r="I1167" s="111"/>
      <c r="J1167" s="129"/>
    </row>
    <row r="1168" spans="1:10" s="132" customFormat="1" ht="12.75">
      <c r="A1168" s="131"/>
      <c r="D1168" s="133"/>
      <c r="E1168" s="134"/>
      <c r="F1168" s="135"/>
      <c r="G1168" s="136"/>
      <c r="H1168" s="136"/>
      <c r="I1168" s="111"/>
      <c r="J1168" s="129"/>
    </row>
    <row r="1169" spans="1:10" s="132" customFormat="1" ht="12.75">
      <c r="A1169" s="131"/>
      <c r="D1169" s="133"/>
      <c r="E1169" s="134"/>
      <c r="F1169" s="135"/>
      <c r="G1169" s="136"/>
      <c r="H1169" s="136"/>
      <c r="I1169" s="111"/>
      <c r="J1169" s="129"/>
    </row>
    <row r="1170" spans="1:10" s="132" customFormat="1" ht="12.75">
      <c r="A1170" s="131"/>
      <c r="D1170" s="133"/>
      <c r="E1170" s="134"/>
      <c r="F1170" s="135"/>
      <c r="G1170" s="136"/>
      <c r="H1170" s="136"/>
      <c r="I1170" s="111"/>
      <c r="J1170" s="129"/>
    </row>
    <row r="1171" spans="1:10" s="132" customFormat="1" ht="12.75">
      <c r="A1171" s="131"/>
      <c r="D1171" s="133"/>
      <c r="E1171" s="134"/>
      <c r="F1171" s="135"/>
      <c r="G1171" s="136"/>
      <c r="H1171" s="136"/>
      <c r="I1171" s="111"/>
      <c r="J1171" s="129"/>
    </row>
    <row r="1172" spans="1:10" s="132" customFormat="1" ht="12.75">
      <c r="A1172" s="131"/>
      <c r="D1172" s="133"/>
      <c r="E1172" s="134"/>
      <c r="F1172" s="135"/>
      <c r="G1172" s="136"/>
      <c r="H1172" s="136"/>
      <c r="I1172" s="111"/>
      <c r="J1172" s="129"/>
    </row>
    <row r="1173" spans="1:10" s="132" customFormat="1" ht="12.75">
      <c r="A1173" s="131"/>
      <c r="D1173" s="133"/>
      <c r="E1173" s="134"/>
      <c r="F1173" s="135"/>
      <c r="G1173" s="136"/>
      <c r="H1173" s="136"/>
      <c r="I1173" s="111"/>
      <c r="J1173" s="129"/>
    </row>
    <row r="1174" spans="1:10" s="132" customFormat="1" ht="12.75">
      <c r="A1174" s="131"/>
      <c r="D1174" s="133"/>
      <c r="E1174" s="134"/>
      <c r="F1174" s="135"/>
      <c r="G1174" s="136"/>
      <c r="H1174" s="136"/>
      <c r="I1174" s="111"/>
      <c r="J1174" s="129"/>
    </row>
    <row r="1175" spans="1:10" s="132" customFormat="1" ht="12.75">
      <c r="A1175" s="131"/>
      <c r="D1175" s="133"/>
      <c r="E1175" s="134"/>
      <c r="F1175" s="135"/>
      <c r="G1175" s="136"/>
      <c r="H1175" s="136"/>
      <c r="I1175" s="111"/>
      <c r="J1175" s="129"/>
    </row>
    <row r="1176" spans="1:10" s="132" customFormat="1" ht="12.75">
      <c r="A1176" s="131"/>
      <c r="D1176" s="133"/>
      <c r="E1176" s="134"/>
      <c r="F1176" s="135"/>
      <c r="G1176" s="136"/>
      <c r="H1176" s="136"/>
      <c r="I1176" s="111"/>
      <c r="J1176" s="129"/>
    </row>
    <row r="1177" spans="1:10" s="132" customFormat="1" ht="12.75">
      <c r="A1177" s="131"/>
      <c r="D1177" s="133"/>
      <c r="E1177" s="134"/>
      <c r="F1177" s="135"/>
      <c r="G1177" s="136"/>
      <c r="H1177" s="136"/>
      <c r="I1177" s="111"/>
      <c r="J1177" s="129"/>
    </row>
    <row r="1178" spans="1:10" s="132" customFormat="1" ht="12.75">
      <c r="A1178" s="131"/>
      <c r="D1178" s="133"/>
      <c r="E1178" s="134"/>
      <c r="F1178" s="135"/>
      <c r="G1178" s="136"/>
      <c r="H1178" s="136"/>
      <c r="I1178" s="111"/>
      <c r="J1178" s="129"/>
    </row>
    <row r="1179" spans="1:10" s="132" customFormat="1" ht="12.75">
      <c r="A1179" s="131"/>
      <c r="D1179" s="133"/>
      <c r="E1179" s="134"/>
      <c r="F1179" s="135"/>
      <c r="G1179" s="136"/>
      <c r="H1179" s="136"/>
      <c r="I1179" s="111"/>
      <c r="J1179" s="129"/>
    </row>
    <row r="1180" spans="1:10" s="132" customFormat="1" ht="12.75">
      <c r="A1180" s="131"/>
      <c r="D1180" s="133"/>
      <c r="E1180" s="134"/>
      <c r="F1180" s="135"/>
      <c r="G1180" s="136"/>
      <c r="H1180" s="136"/>
      <c r="I1180" s="111"/>
      <c r="J1180" s="129"/>
    </row>
    <row r="1181" spans="1:10" s="132" customFormat="1" ht="12.75">
      <c r="A1181" s="131"/>
      <c r="D1181" s="133"/>
      <c r="E1181" s="134"/>
      <c r="F1181" s="135"/>
      <c r="G1181" s="136"/>
      <c r="H1181" s="136"/>
      <c r="I1181" s="111"/>
      <c r="J1181" s="129"/>
    </row>
    <row r="1182" spans="1:10" s="132" customFormat="1" ht="12.75">
      <c r="A1182" s="131"/>
      <c r="D1182" s="133"/>
      <c r="E1182" s="134"/>
      <c r="F1182" s="135"/>
      <c r="G1182" s="136"/>
      <c r="H1182" s="136"/>
      <c r="I1182" s="111"/>
      <c r="J1182" s="129"/>
    </row>
    <row r="1183" spans="1:10" s="132" customFormat="1" ht="12.75">
      <c r="A1183" s="131"/>
      <c r="D1183" s="133"/>
      <c r="E1183" s="134"/>
      <c r="F1183" s="135"/>
      <c r="G1183" s="136"/>
      <c r="H1183" s="136"/>
      <c r="I1183" s="111"/>
      <c r="J1183" s="129"/>
    </row>
    <row r="1184" spans="1:10" s="132" customFormat="1" ht="12.75">
      <c r="A1184" s="131"/>
      <c r="D1184" s="133"/>
      <c r="E1184" s="134"/>
      <c r="F1184" s="135"/>
      <c r="G1184" s="136"/>
      <c r="H1184" s="136"/>
      <c r="I1184" s="111"/>
      <c r="J1184" s="129"/>
    </row>
    <row r="1185" spans="1:10" s="132" customFormat="1" ht="12.75">
      <c r="A1185" s="131"/>
      <c r="D1185" s="133"/>
      <c r="E1185" s="134"/>
      <c r="F1185" s="135"/>
      <c r="G1185" s="136"/>
      <c r="H1185" s="136"/>
      <c r="I1185" s="111"/>
      <c r="J1185" s="129"/>
    </row>
    <row r="1186" spans="1:10" s="132" customFormat="1" ht="12.75">
      <c r="A1186" s="131"/>
      <c r="D1186" s="133"/>
      <c r="E1186" s="134"/>
      <c r="F1186" s="135"/>
      <c r="G1186" s="136"/>
      <c r="H1186" s="136"/>
      <c r="I1186" s="111"/>
      <c r="J1186" s="129"/>
    </row>
    <row r="1187" spans="1:10" s="132" customFormat="1" ht="12.75">
      <c r="A1187" s="131"/>
      <c r="D1187" s="133"/>
      <c r="E1187" s="134"/>
      <c r="F1187" s="135"/>
      <c r="G1187" s="136"/>
      <c r="H1187" s="136"/>
      <c r="I1187" s="111"/>
      <c r="J1187" s="129"/>
    </row>
    <row r="1188" spans="1:10" s="132" customFormat="1" ht="12.75">
      <c r="A1188" s="131"/>
      <c r="D1188" s="133"/>
      <c r="E1188" s="134"/>
      <c r="F1188" s="135"/>
      <c r="G1188" s="136"/>
      <c r="H1188" s="136"/>
      <c r="I1188" s="111"/>
      <c r="J1188" s="129"/>
    </row>
    <row r="1189" spans="1:10" s="132" customFormat="1" ht="12.75">
      <c r="A1189" s="131"/>
      <c r="D1189" s="133"/>
      <c r="E1189" s="134"/>
      <c r="F1189" s="135"/>
      <c r="G1189" s="136"/>
      <c r="H1189" s="136"/>
      <c r="I1189" s="111"/>
      <c r="J1189" s="129"/>
    </row>
    <row r="1190" spans="1:10" s="132" customFormat="1" ht="12.75">
      <c r="A1190" s="131"/>
      <c r="D1190" s="133"/>
      <c r="E1190" s="134"/>
      <c r="F1190" s="135"/>
      <c r="G1190" s="136"/>
      <c r="H1190" s="136"/>
      <c r="I1190" s="111"/>
      <c r="J1190" s="129"/>
    </row>
    <row r="1191" spans="1:10" s="132" customFormat="1" ht="12.75">
      <c r="A1191" s="131"/>
      <c r="D1191" s="133"/>
      <c r="E1191" s="134"/>
      <c r="F1191" s="135"/>
      <c r="G1191" s="136"/>
      <c r="H1191" s="136"/>
      <c r="I1191" s="111"/>
      <c r="J1191" s="129"/>
    </row>
    <row r="1192" spans="1:10" s="132" customFormat="1" ht="12.75">
      <c r="A1192" s="131"/>
      <c r="D1192" s="133"/>
      <c r="E1192" s="134"/>
      <c r="F1192" s="135"/>
      <c r="G1192" s="136"/>
      <c r="H1192" s="136"/>
      <c r="I1192" s="111"/>
      <c r="J1192" s="129"/>
    </row>
    <row r="1193" spans="1:10" s="132" customFormat="1" ht="12.75">
      <c r="A1193" s="131"/>
      <c r="D1193" s="133"/>
      <c r="E1193" s="134"/>
      <c r="F1193" s="135"/>
      <c r="G1193" s="136"/>
      <c r="H1193" s="136"/>
      <c r="I1193" s="111"/>
      <c r="J1193" s="129"/>
    </row>
    <row r="1194" spans="1:10" s="132" customFormat="1" ht="12.75">
      <c r="A1194" s="131"/>
      <c r="D1194" s="133"/>
      <c r="E1194" s="134"/>
      <c r="F1194" s="135"/>
      <c r="G1194" s="136"/>
      <c r="H1194" s="136"/>
      <c r="I1194" s="111"/>
      <c r="J1194" s="129"/>
    </row>
    <row r="1195" spans="1:10" s="132" customFormat="1" ht="12.75">
      <c r="A1195" s="131"/>
      <c r="D1195" s="133"/>
      <c r="E1195" s="134"/>
      <c r="F1195" s="135"/>
      <c r="G1195" s="136"/>
      <c r="H1195" s="136"/>
      <c r="I1195" s="111"/>
      <c r="J1195" s="129"/>
    </row>
    <row r="1196" spans="1:10" s="132" customFormat="1" ht="12.75">
      <c r="A1196" s="131"/>
      <c r="D1196" s="133"/>
      <c r="E1196" s="134"/>
      <c r="F1196" s="135"/>
      <c r="G1196" s="136"/>
      <c r="H1196" s="136"/>
      <c r="I1196" s="111"/>
      <c r="J1196" s="129"/>
    </row>
    <row r="1197" spans="1:10" s="132" customFormat="1" ht="12.75">
      <c r="A1197" s="131"/>
      <c r="D1197" s="133"/>
      <c r="E1197" s="134"/>
      <c r="F1197" s="135"/>
      <c r="G1197" s="136"/>
      <c r="H1197" s="136"/>
      <c r="I1197" s="111"/>
      <c r="J1197" s="129"/>
    </row>
    <row r="1198" spans="1:10" s="132" customFormat="1" ht="12.75">
      <c r="A1198" s="131"/>
      <c r="D1198" s="133"/>
      <c r="E1198" s="134"/>
      <c r="F1198" s="135"/>
      <c r="G1198" s="136"/>
      <c r="H1198" s="136"/>
      <c r="I1198" s="111"/>
      <c r="J1198" s="129"/>
    </row>
    <row r="1199" spans="1:10" s="132" customFormat="1" ht="12.75">
      <c r="A1199" s="131"/>
      <c r="D1199" s="133"/>
      <c r="E1199" s="134"/>
      <c r="F1199" s="135"/>
      <c r="G1199" s="136"/>
      <c r="H1199" s="136"/>
      <c r="I1199" s="111"/>
      <c r="J1199" s="129"/>
    </row>
    <row r="1200" spans="1:10" s="132" customFormat="1" ht="12.75">
      <c r="A1200" s="131"/>
      <c r="D1200" s="133"/>
      <c r="E1200" s="134"/>
      <c r="F1200" s="135"/>
      <c r="G1200" s="136"/>
      <c r="H1200" s="136"/>
      <c r="I1200" s="111"/>
      <c r="J1200" s="129"/>
    </row>
    <row r="1201" spans="1:10" s="132" customFormat="1" ht="12.75">
      <c r="A1201" s="131"/>
      <c r="D1201" s="133"/>
      <c r="E1201" s="134"/>
      <c r="F1201" s="135"/>
      <c r="G1201" s="136"/>
      <c r="H1201" s="136"/>
      <c r="I1201" s="111"/>
      <c r="J1201" s="129"/>
    </row>
    <row r="1202" spans="1:10" s="132" customFormat="1" ht="12.75">
      <c r="A1202" s="131"/>
      <c r="D1202" s="133"/>
      <c r="E1202" s="134"/>
      <c r="F1202" s="135"/>
      <c r="G1202" s="136"/>
      <c r="H1202" s="136"/>
      <c r="I1202" s="111"/>
      <c r="J1202" s="129"/>
    </row>
    <row r="1203" spans="1:10" s="132" customFormat="1" ht="12.75">
      <c r="A1203" s="131"/>
      <c r="D1203" s="133"/>
      <c r="E1203" s="134"/>
      <c r="F1203" s="135"/>
      <c r="G1203" s="136"/>
      <c r="H1203" s="136"/>
      <c r="I1203" s="111"/>
      <c r="J1203" s="129"/>
    </row>
    <row r="1204" spans="1:10" s="132" customFormat="1" ht="12.75">
      <c r="A1204" s="131"/>
      <c r="D1204" s="133"/>
      <c r="E1204" s="134"/>
      <c r="F1204" s="135"/>
      <c r="G1204" s="136"/>
      <c r="H1204" s="136"/>
      <c r="I1204" s="111"/>
      <c r="J1204" s="129"/>
    </row>
    <row r="1205" spans="1:10" s="132" customFormat="1" ht="12.75">
      <c r="A1205" s="131"/>
      <c r="D1205" s="133"/>
      <c r="E1205" s="134"/>
      <c r="F1205" s="135"/>
      <c r="G1205" s="136"/>
      <c r="H1205" s="136"/>
      <c r="I1205" s="111"/>
      <c r="J1205" s="129"/>
    </row>
    <row r="1206" spans="1:10" s="132" customFormat="1" ht="12.75">
      <c r="A1206" s="131"/>
      <c r="D1206" s="133"/>
      <c r="E1206" s="134"/>
      <c r="F1206" s="135"/>
      <c r="G1206" s="136"/>
      <c r="H1206" s="136"/>
      <c r="I1206" s="111"/>
      <c r="J1206" s="129"/>
    </row>
    <row r="1207" spans="1:10" s="132" customFormat="1" ht="12.75">
      <c r="A1207" s="131"/>
      <c r="D1207" s="133"/>
      <c r="E1207" s="134"/>
      <c r="F1207" s="135"/>
      <c r="G1207" s="136"/>
      <c r="H1207" s="136"/>
      <c r="I1207" s="111"/>
      <c r="J1207" s="129"/>
    </row>
    <row r="1208" spans="1:10" s="132" customFormat="1" ht="12.75">
      <c r="A1208" s="131"/>
      <c r="D1208" s="133"/>
      <c r="E1208" s="134"/>
      <c r="F1208" s="135"/>
      <c r="G1208" s="136"/>
      <c r="H1208" s="136"/>
      <c r="I1208" s="111"/>
      <c r="J1208" s="129"/>
    </row>
    <row r="1209" spans="1:10" s="132" customFormat="1" ht="12.75">
      <c r="A1209" s="131"/>
      <c r="D1209" s="133"/>
      <c r="E1209" s="134"/>
      <c r="F1209" s="135"/>
      <c r="G1209" s="136"/>
      <c r="H1209" s="136"/>
      <c r="I1209" s="111"/>
      <c r="J1209" s="129"/>
    </row>
    <row r="1210" spans="1:10" s="132" customFormat="1" ht="12.75">
      <c r="A1210" s="131"/>
      <c r="D1210" s="133"/>
      <c r="E1210" s="134"/>
      <c r="F1210" s="135"/>
      <c r="G1210" s="136"/>
      <c r="H1210" s="136"/>
      <c r="I1210" s="111"/>
      <c r="J1210" s="129"/>
    </row>
    <row r="1211" spans="1:10" s="132" customFormat="1" ht="12.75">
      <c r="A1211" s="131"/>
      <c r="D1211" s="133"/>
      <c r="E1211" s="134"/>
      <c r="F1211" s="135"/>
      <c r="G1211" s="136"/>
      <c r="H1211" s="136"/>
      <c r="I1211" s="111"/>
      <c r="J1211" s="129"/>
    </row>
    <row r="1212" spans="1:10" s="132" customFormat="1" ht="12.75">
      <c r="A1212" s="131"/>
      <c r="D1212" s="133"/>
      <c r="E1212" s="134"/>
      <c r="F1212" s="135"/>
      <c r="G1212" s="136"/>
      <c r="H1212" s="136"/>
      <c r="I1212" s="111"/>
      <c r="J1212" s="129"/>
    </row>
    <row r="1213" spans="1:10" s="132" customFormat="1" ht="12.75">
      <c r="A1213" s="131"/>
      <c r="D1213" s="133"/>
      <c r="E1213" s="134"/>
      <c r="F1213" s="135"/>
      <c r="G1213" s="136"/>
      <c r="H1213" s="136"/>
      <c r="I1213" s="111"/>
      <c r="J1213" s="129"/>
    </row>
    <row r="1214" spans="1:10" s="132" customFormat="1" ht="12.75">
      <c r="A1214" s="131"/>
      <c r="D1214" s="133"/>
      <c r="E1214" s="134"/>
      <c r="F1214" s="135"/>
      <c r="G1214" s="136"/>
      <c r="H1214" s="136"/>
      <c r="I1214" s="111"/>
      <c r="J1214" s="129"/>
    </row>
    <row r="1215" spans="1:10" s="132" customFormat="1" ht="12.75">
      <c r="A1215" s="131"/>
      <c r="D1215" s="133"/>
      <c r="E1215" s="134"/>
      <c r="F1215" s="135"/>
      <c r="G1215" s="136"/>
      <c r="H1215" s="136"/>
      <c r="I1215" s="111"/>
      <c r="J1215" s="129"/>
    </row>
    <row r="1216" spans="1:10" s="132" customFormat="1" ht="12.75">
      <c r="A1216" s="131"/>
      <c r="D1216" s="133"/>
      <c r="E1216" s="134"/>
      <c r="F1216" s="135"/>
      <c r="G1216" s="136"/>
      <c r="H1216" s="136"/>
      <c r="I1216" s="111"/>
      <c r="J1216" s="129"/>
    </row>
    <row r="1217" spans="1:10" s="132" customFormat="1" ht="12.75">
      <c r="A1217" s="131"/>
      <c r="D1217" s="133"/>
      <c r="E1217" s="134"/>
      <c r="F1217" s="135"/>
      <c r="G1217" s="136"/>
      <c r="H1217" s="136"/>
      <c r="I1217" s="111"/>
      <c r="J1217" s="129"/>
    </row>
    <row r="1218" spans="1:10" s="132" customFormat="1" ht="12.75">
      <c r="A1218" s="131"/>
      <c r="D1218" s="133"/>
      <c r="E1218" s="134"/>
      <c r="F1218" s="135"/>
      <c r="G1218" s="136"/>
      <c r="H1218" s="136"/>
      <c r="I1218" s="111"/>
      <c r="J1218" s="129"/>
    </row>
    <row r="1219" spans="1:10" s="132" customFormat="1" ht="12.75">
      <c r="A1219" s="131"/>
      <c r="D1219" s="133"/>
      <c r="E1219" s="134"/>
      <c r="F1219" s="135"/>
      <c r="G1219" s="136"/>
      <c r="H1219" s="136"/>
      <c r="I1219" s="111"/>
      <c r="J1219" s="129"/>
    </row>
    <row r="1220" spans="1:10" s="132" customFormat="1" ht="12.75">
      <c r="A1220" s="131"/>
      <c r="D1220" s="133"/>
      <c r="E1220" s="134"/>
      <c r="F1220" s="135"/>
      <c r="G1220" s="136"/>
      <c r="H1220" s="136"/>
      <c r="I1220" s="111"/>
      <c r="J1220" s="129"/>
    </row>
    <row r="1221" spans="1:10" s="132" customFormat="1" ht="12.75">
      <c r="A1221" s="131"/>
      <c r="D1221" s="133"/>
      <c r="E1221" s="134"/>
      <c r="F1221" s="135"/>
      <c r="G1221" s="136"/>
      <c r="H1221" s="136"/>
      <c r="I1221" s="111"/>
      <c r="J1221" s="129"/>
    </row>
    <row r="1222" spans="1:10" s="132" customFormat="1" ht="12.75">
      <c r="A1222" s="131"/>
      <c r="D1222" s="133"/>
      <c r="E1222" s="134"/>
      <c r="F1222" s="135"/>
      <c r="G1222" s="136"/>
      <c r="H1222" s="136"/>
      <c r="I1222" s="111"/>
      <c r="J1222" s="129"/>
    </row>
    <row r="1223" spans="1:10" s="132" customFormat="1" ht="12.75">
      <c r="A1223" s="131"/>
      <c r="D1223" s="133"/>
      <c r="E1223" s="134"/>
      <c r="F1223" s="135"/>
      <c r="G1223" s="136"/>
      <c r="H1223" s="136"/>
      <c r="I1223" s="111"/>
      <c r="J1223" s="129"/>
    </row>
    <row r="1224" spans="1:10" s="132" customFormat="1" ht="12.75">
      <c r="A1224" s="131"/>
      <c r="D1224" s="133"/>
      <c r="E1224" s="134"/>
      <c r="F1224" s="135"/>
      <c r="G1224" s="136"/>
      <c r="H1224" s="136"/>
      <c r="I1224" s="111"/>
      <c r="J1224" s="129"/>
    </row>
    <row r="1225" spans="1:10" s="132" customFormat="1" ht="12.75">
      <c r="A1225" s="131"/>
      <c r="D1225" s="133"/>
      <c r="E1225" s="134"/>
      <c r="F1225" s="135"/>
      <c r="G1225" s="136"/>
      <c r="H1225" s="136"/>
      <c r="I1225" s="111"/>
      <c r="J1225" s="129"/>
    </row>
    <row r="1226" spans="1:10" s="132" customFormat="1" ht="12.75">
      <c r="A1226" s="131"/>
      <c r="D1226" s="133"/>
      <c r="E1226" s="134"/>
      <c r="F1226" s="135"/>
      <c r="G1226" s="136"/>
      <c r="H1226" s="136"/>
      <c r="I1226" s="111"/>
      <c r="J1226" s="129"/>
    </row>
    <row r="1227" spans="1:10" s="132" customFormat="1" ht="12.75">
      <c r="A1227" s="131"/>
      <c r="D1227" s="133"/>
      <c r="E1227" s="134"/>
      <c r="F1227" s="135"/>
      <c r="G1227" s="136"/>
      <c r="H1227" s="136"/>
      <c r="I1227" s="111"/>
      <c r="J1227" s="129"/>
    </row>
    <row r="1228" spans="1:10" s="132" customFormat="1" ht="12.75">
      <c r="A1228" s="131"/>
      <c r="D1228" s="133"/>
      <c r="E1228" s="134"/>
      <c r="F1228" s="135"/>
      <c r="G1228" s="136"/>
      <c r="H1228" s="136"/>
      <c r="I1228" s="111"/>
      <c r="J1228" s="129"/>
    </row>
    <row r="1229" spans="1:10" s="132" customFormat="1" ht="12.75">
      <c r="A1229" s="131"/>
      <c r="D1229" s="133"/>
      <c r="E1229" s="134"/>
      <c r="F1229" s="135"/>
      <c r="G1229" s="136"/>
      <c r="H1229" s="136"/>
      <c r="I1229" s="111"/>
      <c r="J1229" s="129"/>
    </row>
    <row r="1230" spans="1:10" s="132" customFormat="1" ht="12.75">
      <c r="A1230" s="131"/>
      <c r="D1230" s="133"/>
      <c r="E1230" s="134"/>
      <c r="F1230" s="135"/>
      <c r="G1230" s="136"/>
      <c r="H1230" s="136"/>
      <c r="I1230" s="111"/>
      <c r="J1230" s="129"/>
    </row>
    <row r="1231" spans="1:10" s="132" customFormat="1" ht="12.75">
      <c r="A1231" s="131"/>
      <c r="D1231" s="133"/>
      <c r="E1231" s="134"/>
      <c r="F1231" s="135"/>
      <c r="G1231" s="136"/>
      <c r="H1231" s="136"/>
      <c r="I1231" s="111"/>
      <c r="J1231" s="129"/>
    </row>
    <row r="1232" spans="1:10" s="132" customFormat="1" ht="12.75">
      <c r="A1232" s="131"/>
      <c r="D1232" s="133"/>
      <c r="E1232" s="134"/>
      <c r="F1232" s="135"/>
      <c r="G1232" s="136"/>
      <c r="H1232" s="136"/>
      <c r="I1232" s="111"/>
      <c r="J1232" s="129"/>
    </row>
    <row r="1233" spans="1:10" s="132" customFormat="1" ht="12.75">
      <c r="A1233" s="131"/>
      <c r="D1233" s="133"/>
      <c r="E1233" s="134"/>
      <c r="F1233" s="135"/>
      <c r="G1233" s="136"/>
      <c r="H1233" s="136"/>
      <c r="I1233" s="111"/>
      <c r="J1233" s="129"/>
    </row>
    <row r="1234" spans="1:10" s="132" customFormat="1" ht="12.75">
      <c r="A1234" s="131"/>
      <c r="D1234" s="133"/>
      <c r="E1234" s="134"/>
      <c r="F1234" s="135"/>
      <c r="G1234" s="136"/>
      <c r="H1234" s="136"/>
      <c r="I1234" s="111"/>
      <c r="J1234" s="129"/>
    </row>
    <row r="1235" spans="1:10" s="132" customFormat="1" ht="12.75">
      <c r="A1235" s="131"/>
      <c r="D1235" s="133"/>
      <c r="E1235" s="134"/>
      <c r="F1235" s="135"/>
      <c r="G1235" s="136"/>
      <c r="H1235" s="136"/>
      <c r="I1235" s="111"/>
      <c r="J1235" s="129"/>
    </row>
    <row r="1236" spans="1:10" s="132" customFormat="1" ht="12.75">
      <c r="A1236" s="131"/>
      <c r="D1236" s="133"/>
      <c r="E1236" s="134"/>
      <c r="F1236" s="135"/>
      <c r="G1236" s="136"/>
      <c r="H1236" s="136"/>
      <c r="I1236" s="111"/>
      <c r="J1236" s="129"/>
    </row>
    <row r="1237" spans="1:10" s="132" customFormat="1" ht="12.75">
      <c r="A1237" s="131"/>
      <c r="D1237" s="133"/>
      <c r="E1237" s="134"/>
      <c r="F1237" s="135"/>
      <c r="G1237" s="136"/>
      <c r="H1237" s="136"/>
      <c r="I1237" s="111"/>
      <c r="J1237" s="129"/>
    </row>
    <row r="1238" spans="1:10" s="132" customFormat="1" ht="12.75">
      <c r="A1238" s="131"/>
      <c r="D1238" s="133"/>
      <c r="E1238" s="134"/>
      <c r="F1238" s="135"/>
      <c r="G1238" s="136"/>
      <c r="H1238" s="136"/>
      <c r="I1238" s="111"/>
      <c r="J1238" s="129"/>
    </row>
    <row r="1239" spans="1:10" s="132" customFormat="1" ht="12.75">
      <c r="A1239" s="131"/>
      <c r="D1239" s="133"/>
      <c r="E1239" s="134"/>
      <c r="F1239" s="135"/>
      <c r="G1239" s="136"/>
      <c r="H1239" s="136"/>
      <c r="I1239" s="111"/>
      <c r="J1239" s="129"/>
    </row>
    <row r="1240" spans="1:10" s="132" customFormat="1" ht="12.75">
      <c r="A1240" s="131"/>
      <c r="D1240" s="133"/>
      <c r="E1240" s="134"/>
      <c r="F1240" s="135"/>
      <c r="G1240" s="136"/>
      <c r="H1240" s="136"/>
      <c r="I1240" s="111"/>
      <c r="J1240" s="129"/>
    </row>
    <row r="1241" spans="1:10" s="132" customFormat="1" ht="12.75">
      <c r="A1241" s="131"/>
      <c r="D1241" s="133"/>
      <c r="E1241" s="134"/>
      <c r="F1241" s="135"/>
      <c r="G1241" s="136"/>
      <c r="H1241" s="136"/>
      <c r="I1241" s="111"/>
      <c r="J1241" s="129"/>
    </row>
    <row r="1242" spans="1:10" s="132" customFormat="1" ht="12.75">
      <c r="A1242" s="131"/>
      <c r="D1242" s="133"/>
      <c r="E1242" s="134"/>
      <c r="F1242" s="135"/>
      <c r="G1242" s="136"/>
      <c r="H1242" s="136"/>
      <c r="I1242" s="111"/>
      <c r="J1242" s="129"/>
    </row>
    <row r="1243" spans="1:10" s="132" customFormat="1" ht="12.75">
      <c r="A1243" s="131"/>
      <c r="D1243" s="133"/>
      <c r="E1243" s="134"/>
      <c r="F1243" s="135"/>
      <c r="G1243" s="136"/>
      <c r="H1243" s="136"/>
      <c r="I1243" s="111"/>
      <c r="J1243" s="129"/>
    </row>
    <row r="1244" spans="1:10" s="132" customFormat="1" ht="12.75">
      <c r="A1244" s="131"/>
      <c r="D1244" s="133"/>
      <c r="E1244" s="134"/>
      <c r="F1244" s="135"/>
      <c r="G1244" s="136"/>
      <c r="H1244" s="136"/>
      <c r="I1244" s="111"/>
      <c r="J1244" s="129"/>
    </row>
    <row r="1245" spans="1:10" s="132" customFormat="1" ht="12.75">
      <c r="A1245" s="131"/>
      <c r="D1245" s="133"/>
      <c r="E1245" s="134"/>
      <c r="F1245" s="135"/>
      <c r="G1245" s="136"/>
      <c r="H1245" s="136"/>
      <c r="I1245" s="111"/>
      <c r="J1245" s="129"/>
    </row>
    <row r="1246" spans="1:10" s="132" customFormat="1" ht="12.75">
      <c r="A1246" s="131"/>
      <c r="D1246" s="133"/>
      <c r="E1246" s="134"/>
      <c r="F1246" s="135"/>
      <c r="G1246" s="136"/>
      <c r="H1246" s="136"/>
      <c r="I1246" s="111"/>
      <c r="J1246" s="129"/>
    </row>
    <row r="1247" spans="1:10" s="132" customFormat="1" ht="12.75">
      <c r="A1247" s="131"/>
      <c r="D1247" s="133"/>
      <c r="E1247" s="134"/>
      <c r="F1247" s="135"/>
      <c r="G1247" s="136"/>
      <c r="H1247" s="136"/>
      <c r="I1247" s="111"/>
      <c r="J1247" s="129"/>
    </row>
    <row r="1248" spans="1:10" s="132" customFormat="1" ht="12.75">
      <c r="A1248" s="131"/>
      <c r="D1248" s="133"/>
      <c r="E1248" s="134"/>
      <c r="F1248" s="135"/>
      <c r="G1248" s="136"/>
      <c r="H1248" s="136"/>
      <c r="I1248" s="111"/>
      <c r="J1248" s="129"/>
    </row>
    <row r="1249" spans="1:10" s="132" customFormat="1" ht="12.75">
      <c r="A1249" s="131"/>
      <c r="D1249" s="133"/>
      <c r="E1249" s="134"/>
      <c r="F1249" s="135"/>
      <c r="G1249" s="136"/>
      <c r="H1249" s="136"/>
      <c r="I1249" s="111"/>
      <c r="J1249" s="129"/>
    </row>
    <row r="1250" spans="1:10" s="132" customFormat="1" ht="12.75">
      <c r="A1250" s="131"/>
      <c r="D1250" s="133"/>
      <c r="E1250" s="134"/>
      <c r="F1250" s="135"/>
      <c r="G1250" s="136"/>
      <c r="H1250" s="136"/>
      <c r="I1250" s="111"/>
      <c r="J1250" s="129"/>
    </row>
    <row r="1251" spans="1:10" s="132" customFormat="1" ht="12.75">
      <c r="A1251" s="131"/>
      <c r="D1251" s="133"/>
      <c r="E1251" s="134"/>
      <c r="F1251" s="135"/>
      <c r="G1251" s="136"/>
      <c r="H1251" s="136"/>
      <c r="I1251" s="111"/>
      <c r="J1251" s="129"/>
    </row>
    <row r="1252" spans="1:10" s="132" customFormat="1" ht="12.75">
      <c r="A1252" s="131"/>
      <c r="D1252" s="133"/>
      <c r="E1252" s="134"/>
      <c r="F1252" s="135"/>
      <c r="G1252" s="136"/>
      <c r="H1252" s="136"/>
      <c r="I1252" s="111"/>
      <c r="J1252" s="129"/>
    </row>
    <row r="1253" spans="1:10" s="132" customFormat="1" ht="12.75">
      <c r="A1253" s="131"/>
      <c r="D1253" s="133"/>
      <c r="E1253" s="134"/>
      <c r="F1253" s="135"/>
      <c r="G1253" s="136"/>
      <c r="H1253" s="136"/>
      <c r="I1253" s="111"/>
      <c r="J1253" s="129"/>
    </row>
    <row r="1254" spans="1:10" s="132" customFormat="1" ht="12.75">
      <c r="A1254" s="131"/>
      <c r="D1254" s="133"/>
      <c r="E1254" s="134"/>
      <c r="F1254" s="135"/>
      <c r="G1254" s="136"/>
      <c r="H1254" s="136"/>
      <c r="I1254" s="111"/>
      <c r="J1254" s="129"/>
    </row>
    <row r="1255" spans="1:10" s="132" customFormat="1" ht="12.75">
      <c r="A1255" s="131"/>
      <c r="D1255" s="133"/>
      <c r="E1255" s="134"/>
      <c r="F1255" s="135"/>
      <c r="G1255" s="136"/>
      <c r="H1255" s="136"/>
      <c r="I1255" s="111"/>
      <c r="J1255" s="129"/>
    </row>
    <row r="1256" spans="1:10" s="132" customFormat="1" ht="12.75">
      <c r="A1256" s="131"/>
      <c r="D1256" s="133"/>
      <c r="E1256" s="134"/>
      <c r="F1256" s="135"/>
      <c r="G1256" s="136"/>
      <c r="H1256" s="136"/>
      <c r="I1256" s="111"/>
      <c r="J1256" s="129"/>
    </row>
    <row r="1257" spans="1:10" s="132" customFormat="1" ht="12.75">
      <c r="A1257" s="131"/>
      <c r="D1257" s="133"/>
      <c r="E1257" s="134"/>
      <c r="F1257" s="135"/>
      <c r="G1257" s="136"/>
      <c r="H1257" s="136"/>
      <c r="I1257" s="111"/>
      <c r="J1257" s="129"/>
    </row>
    <row r="1258" spans="1:10" s="132" customFormat="1" ht="12.75">
      <c r="A1258" s="131"/>
      <c r="D1258" s="133"/>
      <c r="E1258" s="134"/>
      <c r="F1258" s="135"/>
      <c r="G1258" s="136"/>
      <c r="H1258" s="136"/>
      <c r="I1258" s="111"/>
      <c r="J1258" s="129"/>
    </row>
    <row r="1259" spans="1:10" s="132" customFormat="1" ht="12.75">
      <c r="A1259" s="131"/>
      <c r="D1259" s="133"/>
      <c r="E1259" s="134"/>
      <c r="F1259" s="135"/>
      <c r="G1259" s="136"/>
      <c r="H1259" s="136"/>
      <c r="I1259" s="111"/>
      <c r="J1259" s="129"/>
    </row>
    <row r="1260" spans="1:10" s="132" customFormat="1" ht="12.75">
      <c r="A1260" s="131"/>
      <c r="D1260" s="133"/>
      <c r="E1260" s="134"/>
      <c r="F1260" s="135"/>
      <c r="G1260" s="136"/>
      <c r="H1260" s="136"/>
      <c r="I1260" s="111"/>
      <c r="J1260" s="129"/>
    </row>
    <row r="1261" spans="1:10" s="132" customFormat="1" ht="12.75">
      <c r="A1261" s="131"/>
      <c r="D1261" s="133"/>
      <c r="E1261" s="134"/>
      <c r="F1261" s="135"/>
      <c r="G1261" s="136"/>
      <c r="H1261" s="136"/>
      <c r="I1261" s="111"/>
      <c r="J1261" s="129"/>
    </row>
    <row r="1262" spans="1:10" s="132" customFormat="1" ht="12.75">
      <c r="A1262" s="131"/>
      <c r="D1262" s="133"/>
      <c r="E1262" s="134"/>
      <c r="F1262" s="135"/>
      <c r="G1262" s="136"/>
      <c r="H1262" s="136"/>
      <c r="I1262" s="111"/>
      <c r="J1262" s="129"/>
    </row>
    <row r="1263" spans="1:10" s="132" customFormat="1" ht="12.75">
      <c r="A1263" s="131"/>
      <c r="D1263" s="133"/>
      <c r="E1263" s="134"/>
      <c r="F1263" s="135"/>
      <c r="G1263" s="136"/>
      <c r="H1263" s="136"/>
      <c r="I1263" s="111"/>
      <c r="J1263" s="129"/>
    </row>
    <row r="1264" spans="1:10" s="132" customFormat="1" ht="12.75">
      <c r="A1264" s="131"/>
      <c r="D1264" s="133"/>
      <c r="E1264" s="134"/>
      <c r="F1264" s="135"/>
      <c r="G1264" s="136"/>
      <c r="H1264" s="136"/>
      <c r="I1264" s="111"/>
      <c r="J1264" s="129"/>
    </row>
    <row r="1265" spans="1:10" s="132" customFormat="1" ht="12.75">
      <c r="A1265" s="131"/>
      <c r="D1265" s="133"/>
      <c r="E1265" s="134"/>
      <c r="F1265" s="135"/>
      <c r="G1265" s="136"/>
      <c r="H1265" s="136"/>
      <c r="I1265" s="111"/>
      <c r="J1265" s="129"/>
    </row>
    <row r="1266" spans="1:10" s="132" customFormat="1" ht="12.75">
      <c r="A1266" s="131"/>
      <c r="D1266" s="133"/>
      <c r="E1266" s="134"/>
      <c r="F1266" s="135"/>
      <c r="G1266" s="136"/>
      <c r="H1266" s="136"/>
      <c r="I1266" s="111"/>
      <c r="J1266" s="129"/>
    </row>
    <row r="1267" spans="1:10" s="132" customFormat="1" ht="12.75">
      <c r="A1267" s="131"/>
      <c r="D1267" s="133"/>
      <c r="E1267" s="134"/>
      <c r="F1267" s="135"/>
      <c r="G1267" s="136"/>
      <c r="H1267" s="136"/>
      <c r="I1267" s="111"/>
      <c r="J1267" s="129"/>
    </row>
    <row r="1268" spans="1:10" s="132" customFormat="1" ht="12.75">
      <c r="A1268" s="131"/>
      <c r="D1268" s="133"/>
      <c r="E1268" s="134"/>
      <c r="F1268" s="135"/>
      <c r="G1268" s="136"/>
      <c r="H1268" s="136"/>
      <c r="I1268" s="111"/>
      <c r="J1268" s="129"/>
    </row>
    <row r="1269" spans="1:10" s="132" customFormat="1" ht="12.75">
      <c r="A1269" s="131"/>
      <c r="D1269" s="133"/>
      <c r="E1269" s="134"/>
      <c r="F1269" s="135"/>
      <c r="G1269" s="136"/>
      <c r="H1269" s="136"/>
      <c r="I1269" s="111"/>
      <c r="J1269" s="129"/>
    </row>
    <row r="1270" spans="1:10" s="132" customFormat="1" ht="12.75">
      <c r="A1270" s="131"/>
      <c r="D1270" s="133"/>
      <c r="E1270" s="134"/>
      <c r="F1270" s="135"/>
      <c r="G1270" s="136"/>
      <c r="H1270" s="136"/>
      <c r="I1270" s="111"/>
      <c r="J1270" s="129"/>
    </row>
    <row r="1271" spans="1:10" s="132" customFormat="1" ht="12.75">
      <c r="A1271" s="131"/>
      <c r="D1271" s="133"/>
      <c r="E1271" s="134"/>
      <c r="F1271" s="135"/>
      <c r="G1271" s="136"/>
      <c r="H1271" s="136"/>
      <c r="I1271" s="111"/>
      <c r="J1271" s="129"/>
    </row>
    <row r="1272" spans="1:10" s="132" customFormat="1" ht="12.75">
      <c r="A1272" s="131"/>
      <c r="D1272" s="133"/>
      <c r="E1272" s="134"/>
      <c r="F1272" s="135"/>
      <c r="G1272" s="136"/>
      <c r="H1272" s="136"/>
      <c r="I1272" s="111"/>
      <c r="J1272" s="129"/>
    </row>
    <row r="1273" spans="1:10" s="132" customFormat="1" ht="12.75">
      <c r="A1273" s="131"/>
      <c r="D1273" s="133"/>
      <c r="E1273" s="134"/>
      <c r="F1273" s="135"/>
      <c r="G1273" s="136"/>
      <c r="H1273" s="136"/>
      <c r="I1273" s="111"/>
      <c r="J1273" s="129"/>
    </row>
    <row r="1274" spans="1:10" s="132" customFormat="1" ht="12.75">
      <c r="A1274" s="131"/>
      <c r="D1274" s="133"/>
      <c r="E1274" s="134"/>
      <c r="F1274" s="135"/>
      <c r="G1274" s="136"/>
      <c r="H1274" s="136"/>
      <c r="I1274" s="111"/>
      <c r="J1274" s="129"/>
    </row>
    <row r="1275" spans="1:10" s="132" customFormat="1" ht="12.75">
      <c r="A1275" s="131"/>
      <c r="D1275" s="133"/>
      <c r="E1275" s="134"/>
      <c r="F1275" s="135"/>
      <c r="G1275" s="136"/>
      <c r="H1275" s="136"/>
      <c r="I1275" s="111"/>
      <c r="J1275" s="129"/>
    </row>
    <row r="1276" spans="1:10" s="132" customFormat="1" ht="12.75">
      <c r="A1276" s="131"/>
      <c r="D1276" s="133"/>
      <c r="E1276" s="134"/>
      <c r="F1276" s="135"/>
      <c r="G1276" s="136"/>
      <c r="H1276" s="136"/>
      <c r="I1276" s="111"/>
      <c r="J1276" s="129"/>
    </row>
    <row r="1277" spans="1:10" s="132" customFormat="1" ht="12.75">
      <c r="A1277" s="131"/>
      <c r="D1277" s="133"/>
      <c r="E1277" s="134"/>
      <c r="F1277" s="135"/>
      <c r="G1277" s="136"/>
      <c r="H1277" s="136"/>
      <c r="I1277" s="111"/>
      <c r="J1277" s="129"/>
    </row>
    <row r="1278" spans="1:10" s="132" customFormat="1" ht="12.75">
      <c r="A1278" s="131"/>
      <c r="D1278" s="133"/>
      <c r="E1278" s="134"/>
      <c r="F1278" s="135"/>
      <c r="G1278" s="136"/>
      <c r="H1278" s="136"/>
      <c r="I1278" s="111"/>
      <c r="J1278" s="129"/>
    </row>
    <row r="1279" spans="1:10" s="132" customFormat="1" ht="12.75">
      <c r="A1279" s="131"/>
      <c r="D1279" s="133"/>
      <c r="E1279" s="134"/>
      <c r="F1279" s="135"/>
      <c r="G1279" s="136"/>
      <c r="H1279" s="136"/>
      <c r="I1279" s="111"/>
      <c r="J1279" s="129"/>
    </row>
    <row r="1280" spans="1:10" s="132" customFormat="1" ht="12.75">
      <c r="A1280" s="131"/>
      <c r="D1280" s="133"/>
      <c r="E1280" s="134"/>
      <c r="F1280" s="135"/>
      <c r="G1280" s="136"/>
      <c r="H1280" s="136"/>
      <c r="I1280" s="111"/>
      <c r="J1280" s="129"/>
    </row>
    <row r="1281" spans="1:10" s="132" customFormat="1" ht="12.75">
      <c r="A1281" s="131"/>
      <c r="D1281" s="133"/>
      <c r="E1281" s="134"/>
      <c r="F1281" s="135"/>
      <c r="G1281" s="136"/>
      <c r="H1281" s="136"/>
      <c r="I1281" s="111"/>
      <c r="J1281" s="129"/>
    </row>
    <row r="1282" spans="1:10" s="132" customFormat="1" ht="12.75">
      <c r="A1282" s="131"/>
      <c r="D1282" s="133"/>
      <c r="E1282" s="134"/>
      <c r="F1282" s="135"/>
      <c r="G1282" s="136"/>
      <c r="H1282" s="136"/>
      <c r="I1282" s="111"/>
      <c r="J1282" s="129"/>
    </row>
    <row r="1283" spans="1:10" s="132" customFormat="1" ht="12.75">
      <c r="A1283" s="131"/>
      <c r="D1283" s="133"/>
      <c r="E1283" s="134"/>
      <c r="F1283" s="135"/>
      <c r="G1283" s="136"/>
      <c r="H1283" s="136"/>
      <c r="I1283" s="111"/>
      <c r="J1283" s="129"/>
    </row>
    <row r="1284" spans="1:10" s="132" customFormat="1" ht="12.75">
      <c r="A1284" s="131"/>
      <c r="D1284" s="133"/>
      <c r="E1284" s="134"/>
      <c r="F1284" s="135"/>
      <c r="G1284" s="136"/>
      <c r="H1284" s="136"/>
      <c r="I1284" s="111"/>
      <c r="J1284" s="129"/>
    </row>
    <row r="1285" spans="1:10" s="132" customFormat="1" ht="12.75">
      <c r="A1285" s="131"/>
      <c r="D1285" s="133"/>
      <c r="E1285" s="134"/>
      <c r="F1285" s="135"/>
      <c r="G1285" s="136"/>
      <c r="H1285" s="136"/>
      <c r="I1285" s="111"/>
      <c r="J1285" s="129"/>
    </row>
    <row r="1286" spans="1:10" s="132" customFormat="1" ht="12.75">
      <c r="A1286" s="131"/>
      <c r="D1286" s="133"/>
      <c r="E1286" s="134"/>
      <c r="F1286" s="135"/>
      <c r="G1286" s="136"/>
      <c r="H1286" s="136"/>
      <c r="I1286" s="111"/>
      <c r="J1286" s="129"/>
    </row>
    <row r="1287" spans="1:10" s="132" customFormat="1" ht="12.75">
      <c r="A1287" s="131"/>
      <c r="D1287" s="133"/>
      <c r="E1287" s="134"/>
      <c r="F1287" s="135"/>
      <c r="G1287" s="136"/>
      <c r="H1287" s="136"/>
      <c r="I1287" s="111"/>
      <c r="J1287" s="129"/>
    </row>
    <row r="1288" spans="1:10" s="132" customFormat="1" ht="12.75">
      <c r="A1288" s="131"/>
      <c r="D1288" s="133"/>
      <c r="E1288" s="134"/>
      <c r="F1288" s="135"/>
      <c r="G1288" s="136"/>
      <c r="H1288" s="136"/>
      <c r="I1288" s="111"/>
      <c r="J1288" s="129"/>
    </row>
    <row r="1289" spans="1:10" s="132" customFormat="1" ht="12.75">
      <c r="A1289" s="131"/>
      <c r="D1289" s="133"/>
      <c r="E1289" s="134"/>
      <c r="F1289" s="135"/>
      <c r="G1289" s="136"/>
      <c r="H1289" s="136"/>
      <c r="I1289" s="111"/>
      <c r="J1289" s="129"/>
    </row>
    <row r="1290" spans="1:10" s="132" customFormat="1" ht="12.75">
      <c r="A1290" s="131"/>
      <c r="D1290" s="133"/>
      <c r="E1290" s="134"/>
      <c r="F1290" s="135"/>
      <c r="G1290" s="136"/>
      <c r="H1290" s="136"/>
      <c r="I1290" s="111"/>
      <c r="J1290" s="129"/>
    </row>
    <row r="1291" spans="1:10" s="132" customFormat="1" ht="12.75">
      <c r="A1291" s="131"/>
      <c r="D1291" s="133"/>
      <c r="E1291" s="134"/>
      <c r="F1291" s="135"/>
      <c r="G1291" s="136"/>
      <c r="H1291" s="136"/>
      <c r="I1291" s="111"/>
      <c r="J1291" s="129"/>
    </row>
    <row r="1292" spans="1:10" s="132" customFormat="1" ht="12.75">
      <c r="A1292" s="131"/>
      <c r="D1292" s="133"/>
      <c r="E1292" s="134"/>
      <c r="F1292" s="135"/>
      <c r="G1292" s="136"/>
      <c r="H1292" s="136"/>
      <c r="I1292" s="111"/>
      <c r="J1292" s="129"/>
    </row>
    <row r="1293" spans="1:10" s="132" customFormat="1" ht="12.75">
      <c r="A1293" s="131"/>
      <c r="D1293" s="133"/>
      <c r="E1293" s="134"/>
      <c r="F1293" s="135"/>
      <c r="G1293" s="136"/>
      <c r="H1293" s="136"/>
      <c r="I1293" s="111"/>
      <c r="J1293" s="129"/>
    </row>
    <row r="1294" spans="1:10" s="132" customFormat="1" ht="12.75">
      <c r="A1294" s="131"/>
      <c r="D1294" s="133"/>
      <c r="E1294" s="134"/>
      <c r="F1294" s="135"/>
      <c r="G1294" s="136"/>
      <c r="H1294" s="136"/>
      <c r="I1294" s="111"/>
      <c r="J1294" s="129"/>
    </row>
    <row r="1295" spans="1:10" s="132" customFormat="1" ht="12.75">
      <c r="A1295" s="131"/>
      <c r="D1295" s="133"/>
      <c r="E1295" s="134"/>
      <c r="F1295" s="135"/>
      <c r="G1295" s="136"/>
      <c r="H1295" s="136"/>
      <c r="I1295" s="111"/>
      <c r="J1295" s="129"/>
    </row>
    <row r="1296" spans="1:10" s="132" customFormat="1" ht="12.75">
      <c r="A1296" s="131"/>
      <c r="D1296" s="133"/>
      <c r="E1296" s="134"/>
      <c r="F1296" s="135"/>
      <c r="G1296" s="136"/>
      <c r="H1296" s="136"/>
      <c r="I1296" s="111"/>
      <c r="J1296" s="129"/>
    </row>
    <row r="1297" spans="1:10" s="132" customFormat="1" ht="12.75">
      <c r="A1297" s="131"/>
      <c r="D1297" s="133"/>
      <c r="E1297" s="134"/>
      <c r="F1297" s="135"/>
      <c r="G1297" s="136"/>
      <c r="H1297" s="136"/>
      <c r="I1297" s="111"/>
      <c r="J1297" s="129"/>
    </row>
    <row r="1298" spans="1:10" s="132" customFormat="1" ht="12.75">
      <c r="A1298" s="131"/>
      <c r="D1298" s="133"/>
      <c r="E1298" s="134"/>
      <c r="F1298" s="135"/>
      <c r="G1298" s="136"/>
      <c r="H1298" s="136"/>
      <c r="I1298" s="111"/>
      <c r="J1298" s="129"/>
    </row>
    <row r="1299" spans="1:10" s="132" customFormat="1" ht="12.75">
      <c r="A1299" s="131"/>
      <c r="D1299" s="133"/>
      <c r="E1299" s="134"/>
      <c r="F1299" s="135"/>
      <c r="G1299" s="136"/>
      <c r="H1299" s="136"/>
      <c r="I1299" s="111"/>
      <c r="J1299" s="129"/>
    </row>
    <row r="1300" spans="1:10" s="132" customFormat="1" ht="12.75">
      <c r="A1300" s="131"/>
      <c r="D1300" s="133"/>
      <c r="E1300" s="134"/>
      <c r="F1300" s="135"/>
      <c r="G1300" s="136"/>
      <c r="H1300" s="136"/>
      <c r="I1300" s="111"/>
      <c r="J1300" s="129"/>
    </row>
    <row r="1301" spans="1:10" s="132" customFormat="1" ht="12.75">
      <c r="A1301" s="131"/>
      <c r="D1301" s="133"/>
      <c r="E1301" s="134"/>
      <c r="F1301" s="135"/>
      <c r="G1301" s="136"/>
      <c r="H1301" s="136"/>
      <c r="I1301" s="111"/>
      <c r="J1301" s="129"/>
    </row>
    <row r="1302" spans="1:10" s="132" customFormat="1" ht="12.75">
      <c r="A1302" s="131"/>
      <c r="D1302" s="133"/>
      <c r="E1302" s="134"/>
      <c r="F1302" s="135"/>
      <c r="G1302" s="136"/>
      <c r="H1302" s="136"/>
      <c r="I1302" s="111"/>
      <c r="J1302" s="129"/>
    </row>
    <row r="1303" spans="1:10" s="132" customFormat="1" ht="12.75">
      <c r="A1303" s="131"/>
      <c r="D1303" s="133"/>
      <c r="E1303" s="134"/>
      <c r="F1303" s="135"/>
      <c r="G1303" s="136"/>
      <c r="H1303" s="136"/>
      <c r="I1303" s="111"/>
      <c r="J1303" s="129"/>
    </row>
    <row r="1304" spans="1:10" s="132" customFormat="1" ht="12.75">
      <c r="A1304" s="131"/>
      <c r="D1304" s="133"/>
      <c r="E1304" s="134"/>
      <c r="F1304" s="135"/>
      <c r="G1304" s="136"/>
      <c r="H1304" s="136"/>
      <c r="I1304" s="111"/>
      <c r="J1304" s="129"/>
    </row>
    <row r="1305" spans="1:10" s="132" customFormat="1" ht="12.75">
      <c r="A1305" s="131"/>
      <c r="D1305" s="133"/>
      <c r="E1305" s="134"/>
      <c r="F1305" s="135"/>
      <c r="G1305" s="136"/>
      <c r="H1305" s="136"/>
      <c r="I1305" s="111"/>
      <c r="J1305" s="129"/>
    </row>
    <row r="1306" spans="1:10" s="132" customFormat="1" ht="12.75">
      <c r="A1306" s="131"/>
      <c r="D1306" s="133"/>
      <c r="E1306" s="134"/>
      <c r="F1306" s="135"/>
      <c r="G1306" s="136"/>
      <c r="H1306" s="136"/>
      <c r="I1306" s="111"/>
      <c r="J1306" s="129"/>
    </row>
    <row r="1307" spans="1:10" s="132" customFormat="1" ht="12.75">
      <c r="A1307" s="131"/>
      <c r="D1307" s="133"/>
      <c r="E1307" s="134"/>
      <c r="F1307" s="135"/>
      <c r="G1307" s="136"/>
      <c r="H1307" s="136"/>
      <c r="I1307" s="111"/>
      <c r="J1307" s="129"/>
    </row>
    <row r="1308" spans="1:10" s="132" customFormat="1" ht="12.75">
      <c r="A1308" s="131"/>
      <c r="D1308" s="133"/>
      <c r="E1308" s="134"/>
      <c r="F1308" s="135"/>
      <c r="G1308" s="136"/>
      <c r="H1308" s="136"/>
      <c r="I1308" s="111"/>
      <c r="J1308" s="129"/>
    </row>
    <row r="1309" spans="1:10" s="132" customFormat="1" ht="12.75">
      <c r="A1309" s="131"/>
      <c r="D1309" s="133"/>
      <c r="E1309" s="134"/>
      <c r="F1309" s="135"/>
      <c r="G1309" s="136"/>
      <c r="H1309" s="136"/>
      <c r="I1309" s="111"/>
      <c r="J1309" s="129"/>
    </row>
    <row r="1310" spans="1:10" s="132" customFormat="1" ht="12.75">
      <c r="A1310" s="131"/>
      <c r="D1310" s="133"/>
      <c r="E1310" s="134"/>
      <c r="F1310" s="135"/>
      <c r="G1310" s="136"/>
      <c r="H1310" s="136"/>
      <c r="I1310" s="111"/>
      <c r="J1310" s="129"/>
    </row>
    <row r="1311" spans="1:10" s="132" customFormat="1" ht="12.75">
      <c r="A1311" s="131"/>
      <c r="D1311" s="133"/>
      <c r="E1311" s="134"/>
      <c r="F1311" s="135"/>
      <c r="G1311" s="136"/>
      <c r="H1311" s="136"/>
      <c r="I1311" s="111"/>
      <c r="J1311" s="129"/>
    </row>
    <row r="1312" spans="1:10" s="132" customFormat="1" ht="12.75">
      <c r="A1312" s="131"/>
      <c r="D1312" s="133"/>
      <c r="E1312" s="134"/>
      <c r="F1312" s="135"/>
      <c r="G1312" s="136"/>
      <c r="H1312" s="136"/>
      <c r="I1312" s="111"/>
      <c r="J1312" s="129"/>
    </row>
    <row r="1313" spans="1:10" s="132" customFormat="1" ht="12.75">
      <c r="A1313" s="131"/>
      <c r="D1313" s="133"/>
      <c r="E1313" s="134"/>
      <c r="F1313" s="135"/>
      <c r="G1313" s="136"/>
      <c r="H1313" s="136"/>
      <c r="I1313" s="111"/>
      <c r="J1313" s="129"/>
    </row>
    <row r="1314" spans="1:10" s="132" customFormat="1" ht="12.75">
      <c r="A1314" s="131"/>
      <c r="D1314" s="133"/>
      <c r="E1314" s="134"/>
      <c r="F1314" s="135"/>
      <c r="G1314" s="136"/>
      <c r="H1314" s="136"/>
      <c r="I1314" s="111"/>
      <c r="J1314" s="129"/>
    </row>
    <row r="1315" spans="1:10" s="132" customFormat="1" ht="12.75">
      <c r="A1315" s="131"/>
      <c r="D1315" s="133"/>
      <c r="E1315" s="134"/>
      <c r="F1315" s="135"/>
      <c r="G1315" s="136"/>
      <c r="H1315" s="136"/>
      <c r="I1315" s="111"/>
      <c r="J1315" s="129"/>
    </row>
    <row r="1316" spans="1:10" s="132" customFormat="1" ht="12.75">
      <c r="A1316" s="131"/>
      <c r="D1316" s="133"/>
      <c r="E1316" s="134"/>
      <c r="F1316" s="135"/>
      <c r="G1316" s="136"/>
      <c r="H1316" s="136"/>
      <c r="I1316" s="111"/>
      <c r="J1316" s="129"/>
    </row>
    <row r="1317" spans="1:10" s="132" customFormat="1" ht="12.75">
      <c r="A1317" s="131"/>
      <c r="D1317" s="133"/>
      <c r="E1317" s="134"/>
      <c r="F1317" s="135"/>
      <c r="G1317" s="136"/>
      <c r="H1317" s="136"/>
      <c r="I1317" s="111"/>
      <c r="J1317" s="129"/>
    </row>
    <row r="1318" spans="1:10" s="132" customFormat="1" ht="12.75">
      <c r="A1318" s="131"/>
      <c r="D1318" s="133"/>
      <c r="E1318" s="134"/>
      <c r="F1318" s="135"/>
      <c r="G1318" s="136"/>
      <c r="H1318" s="136"/>
      <c r="I1318" s="111"/>
      <c r="J1318" s="129"/>
    </row>
    <row r="1319" spans="1:10" s="132" customFormat="1" ht="12.75">
      <c r="A1319" s="131"/>
      <c r="D1319" s="133"/>
      <c r="E1319" s="134"/>
      <c r="F1319" s="135"/>
      <c r="G1319" s="136"/>
      <c r="H1319" s="136"/>
      <c r="I1319" s="111"/>
      <c r="J1319" s="129"/>
    </row>
    <row r="1320" spans="1:10" s="132" customFormat="1" ht="12.75">
      <c r="A1320" s="131"/>
      <c r="D1320" s="133"/>
      <c r="E1320" s="134"/>
      <c r="F1320" s="135"/>
      <c r="G1320" s="136"/>
      <c r="H1320" s="136"/>
      <c r="I1320" s="111"/>
      <c r="J1320" s="129"/>
    </row>
    <row r="1321" spans="1:10" s="132" customFormat="1" ht="12.75">
      <c r="A1321" s="131"/>
      <c r="D1321" s="133"/>
      <c r="E1321" s="134"/>
      <c r="F1321" s="135"/>
      <c r="G1321" s="136"/>
      <c r="H1321" s="136"/>
      <c r="I1321" s="111"/>
      <c r="J1321" s="129"/>
    </row>
    <row r="1322" spans="1:10" s="132" customFormat="1" ht="12.75">
      <c r="A1322" s="131"/>
      <c r="D1322" s="133"/>
      <c r="E1322" s="134"/>
      <c r="F1322" s="135"/>
      <c r="G1322" s="136"/>
      <c r="H1322" s="136"/>
      <c r="I1322" s="111"/>
      <c r="J1322" s="129"/>
    </row>
    <row r="1323" spans="1:10" s="132" customFormat="1" ht="12.75">
      <c r="A1323" s="131"/>
      <c r="D1323" s="133"/>
      <c r="E1323" s="134"/>
      <c r="F1323" s="135"/>
      <c r="G1323" s="136"/>
      <c r="H1323" s="136"/>
      <c r="I1323" s="111"/>
      <c r="J1323" s="129"/>
    </row>
    <row r="1324" spans="1:10" s="132" customFormat="1" ht="12.75">
      <c r="A1324" s="131"/>
      <c r="D1324" s="133"/>
      <c r="E1324" s="134"/>
      <c r="F1324" s="135"/>
      <c r="G1324" s="136"/>
      <c r="H1324" s="136"/>
      <c r="I1324" s="111"/>
      <c r="J1324" s="129"/>
    </row>
    <row r="1325" spans="1:10" s="132" customFormat="1" ht="12.75">
      <c r="A1325" s="131"/>
      <c r="D1325" s="133"/>
      <c r="E1325" s="134"/>
      <c r="F1325" s="135"/>
      <c r="G1325" s="136"/>
      <c r="H1325" s="136"/>
      <c r="I1325" s="111"/>
      <c r="J1325" s="129"/>
    </row>
    <row r="1326" spans="1:10" s="132" customFormat="1" ht="12.75">
      <c r="A1326" s="131"/>
      <c r="D1326" s="133"/>
      <c r="E1326" s="134"/>
      <c r="F1326" s="135"/>
      <c r="G1326" s="136"/>
      <c r="H1326" s="136"/>
      <c r="I1326" s="111"/>
      <c r="J1326" s="129"/>
    </row>
    <row r="1327" spans="1:10" s="132" customFormat="1" ht="12.75">
      <c r="A1327" s="131"/>
      <c r="D1327" s="133"/>
      <c r="E1327" s="134"/>
      <c r="F1327" s="135"/>
      <c r="G1327" s="136"/>
      <c r="H1327" s="136"/>
      <c r="I1327" s="111"/>
      <c r="J1327" s="129"/>
    </row>
    <row r="1328" spans="1:10" s="132" customFormat="1" ht="12.75">
      <c r="A1328" s="131"/>
      <c r="D1328" s="133"/>
      <c r="E1328" s="134"/>
      <c r="F1328" s="135"/>
      <c r="G1328" s="136"/>
      <c r="H1328" s="136"/>
      <c r="I1328" s="111"/>
      <c r="J1328" s="129"/>
    </row>
    <row r="1329" spans="1:10" s="132" customFormat="1" ht="12.75">
      <c r="A1329" s="131"/>
      <c r="D1329" s="133"/>
      <c r="E1329" s="134"/>
      <c r="F1329" s="135"/>
      <c r="G1329" s="136"/>
      <c r="H1329" s="136"/>
      <c r="I1329" s="111"/>
      <c r="J1329" s="129"/>
    </row>
    <row r="1330" spans="1:10" s="132" customFormat="1" ht="12.75">
      <c r="A1330" s="131"/>
      <c r="D1330" s="133"/>
      <c r="E1330" s="134"/>
      <c r="F1330" s="135"/>
      <c r="G1330" s="136"/>
      <c r="H1330" s="136"/>
      <c r="I1330" s="111"/>
      <c r="J1330" s="129"/>
    </row>
    <row r="1331" spans="1:10" s="132" customFormat="1" ht="12.75">
      <c r="A1331" s="131"/>
      <c r="D1331" s="133"/>
      <c r="E1331" s="134"/>
      <c r="F1331" s="135"/>
      <c r="G1331" s="136"/>
      <c r="H1331" s="136"/>
      <c r="I1331" s="111"/>
      <c r="J1331" s="129"/>
    </row>
    <row r="1332" spans="1:10" s="132" customFormat="1" ht="12.75">
      <c r="A1332" s="131"/>
      <c r="D1332" s="133"/>
      <c r="E1332" s="134"/>
      <c r="F1332" s="135"/>
      <c r="G1332" s="136"/>
      <c r="H1332" s="136"/>
      <c r="I1332" s="111"/>
      <c r="J1332" s="129"/>
    </row>
    <row r="1333" spans="1:10" s="132" customFormat="1" ht="12.75">
      <c r="A1333" s="131"/>
      <c r="D1333" s="133"/>
      <c r="E1333" s="134"/>
      <c r="F1333" s="135"/>
      <c r="G1333" s="136"/>
      <c r="H1333" s="136"/>
      <c r="I1333" s="111"/>
      <c r="J1333" s="129"/>
    </row>
    <row r="1334" spans="1:10" s="132" customFormat="1" ht="12.75">
      <c r="A1334" s="131"/>
      <c r="D1334" s="133"/>
      <c r="E1334" s="134"/>
      <c r="F1334" s="135"/>
      <c r="G1334" s="136"/>
      <c r="H1334" s="136"/>
      <c r="I1334" s="111"/>
      <c r="J1334" s="129"/>
    </row>
    <row r="1335" spans="1:10" s="132" customFormat="1" ht="12.75">
      <c r="A1335" s="131"/>
      <c r="D1335" s="133"/>
      <c r="E1335" s="134"/>
      <c r="F1335" s="135"/>
      <c r="G1335" s="136"/>
      <c r="H1335" s="136"/>
      <c r="I1335" s="111"/>
      <c r="J1335" s="129"/>
    </row>
    <row r="1336" spans="1:10" s="132" customFormat="1" ht="12.75">
      <c r="A1336" s="131"/>
      <c r="D1336" s="133"/>
      <c r="E1336" s="134"/>
      <c r="F1336" s="135"/>
      <c r="G1336" s="136"/>
      <c r="H1336" s="136"/>
      <c r="I1336" s="111"/>
      <c r="J1336" s="129"/>
    </row>
    <row r="1337" spans="1:10" s="132" customFormat="1" ht="12.75">
      <c r="A1337" s="131"/>
      <c r="D1337" s="133"/>
      <c r="E1337" s="134"/>
      <c r="F1337" s="135"/>
      <c r="G1337" s="136"/>
      <c r="H1337" s="136"/>
      <c r="I1337" s="111"/>
      <c r="J1337" s="129"/>
    </row>
    <row r="1338" spans="1:10" s="132" customFormat="1" ht="12.75">
      <c r="A1338" s="131"/>
      <c r="D1338" s="133"/>
      <c r="E1338" s="134"/>
      <c r="F1338" s="135"/>
      <c r="G1338" s="136"/>
      <c r="H1338" s="136"/>
      <c r="I1338" s="111"/>
      <c r="J1338" s="129"/>
    </row>
    <row r="1339" spans="1:10" s="132" customFormat="1" ht="12.75">
      <c r="A1339" s="131"/>
      <c r="D1339" s="133"/>
      <c r="E1339" s="134"/>
      <c r="F1339" s="135"/>
      <c r="G1339" s="136"/>
      <c r="H1339" s="136"/>
      <c r="I1339" s="111"/>
      <c r="J1339" s="129"/>
    </row>
    <row r="1340" spans="1:10" s="132" customFormat="1" ht="12.75">
      <c r="A1340" s="131"/>
      <c r="D1340" s="133"/>
      <c r="E1340" s="134"/>
      <c r="F1340" s="135"/>
      <c r="G1340" s="136"/>
      <c r="H1340" s="136"/>
      <c r="I1340" s="111"/>
      <c r="J1340" s="129"/>
    </row>
    <row r="1341" spans="1:10" s="132" customFormat="1" ht="12.75">
      <c r="A1341" s="131"/>
      <c r="D1341" s="133"/>
      <c r="E1341" s="134"/>
      <c r="F1341" s="135"/>
      <c r="G1341" s="136"/>
      <c r="H1341" s="136"/>
      <c r="I1341" s="111"/>
      <c r="J1341" s="129"/>
    </row>
    <row r="1342" spans="1:10" s="132" customFormat="1" ht="12.75">
      <c r="A1342" s="131"/>
      <c r="D1342" s="133"/>
      <c r="E1342" s="134"/>
      <c r="F1342" s="135"/>
      <c r="G1342" s="136"/>
      <c r="H1342" s="136"/>
      <c r="I1342" s="111"/>
      <c r="J1342" s="129"/>
    </row>
    <row r="1343" spans="1:10" s="132" customFormat="1" ht="12.75">
      <c r="A1343" s="131"/>
      <c r="D1343" s="133"/>
      <c r="E1343" s="134"/>
      <c r="F1343" s="135"/>
      <c r="G1343" s="136"/>
      <c r="H1343" s="136"/>
      <c r="I1343" s="111"/>
      <c r="J1343" s="129"/>
    </row>
    <row r="1344" spans="1:10" s="132" customFormat="1" ht="12.75">
      <c r="A1344" s="131"/>
      <c r="D1344" s="133"/>
      <c r="E1344" s="134"/>
      <c r="F1344" s="135"/>
      <c r="G1344" s="136"/>
      <c r="H1344" s="136"/>
      <c r="I1344" s="111"/>
      <c r="J1344" s="129"/>
    </row>
    <row r="1345" spans="1:10" s="132" customFormat="1" ht="12.75">
      <c r="A1345" s="131"/>
      <c r="D1345" s="133"/>
      <c r="E1345" s="134"/>
      <c r="F1345" s="135"/>
      <c r="G1345" s="136"/>
      <c r="H1345" s="136"/>
      <c r="I1345" s="111"/>
      <c r="J1345" s="129"/>
    </row>
    <row r="1346" spans="1:10" s="132" customFormat="1" ht="12.75">
      <c r="A1346" s="131"/>
      <c r="D1346" s="133"/>
      <c r="E1346" s="134"/>
      <c r="F1346" s="135"/>
      <c r="G1346" s="136"/>
      <c r="H1346" s="136"/>
      <c r="I1346" s="111"/>
      <c r="J1346" s="129"/>
    </row>
    <row r="1347" spans="1:10" s="132" customFormat="1" ht="12.75">
      <c r="A1347" s="131"/>
      <c r="D1347" s="133"/>
      <c r="E1347" s="134"/>
      <c r="F1347" s="135"/>
      <c r="G1347" s="136"/>
      <c r="H1347" s="136"/>
      <c r="I1347" s="111"/>
      <c r="J1347" s="129"/>
    </row>
    <row r="1348" spans="1:10" s="132" customFormat="1" ht="12.75">
      <c r="A1348" s="131"/>
      <c r="D1348" s="133"/>
      <c r="E1348" s="134"/>
      <c r="F1348" s="135"/>
      <c r="G1348" s="136"/>
      <c r="H1348" s="136"/>
      <c r="I1348" s="111"/>
      <c r="J1348" s="129"/>
    </row>
    <row r="1349" spans="1:10" s="132" customFormat="1" ht="12.75">
      <c r="A1349" s="131"/>
      <c r="D1349" s="133"/>
      <c r="E1349" s="134"/>
      <c r="F1349" s="135"/>
      <c r="G1349" s="136"/>
      <c r="H1349" s="136"/>
      <c r="I1349" s="111"/>
      <c r="J1349" s="129"/>
    </row>
    <row r="1350" spans="1:10" s="132" customFormat="1" ht="12.75">
      <c r="A1350" s="131"/>
      <c r="D1350" s="133"/>
      <c r="E1350" s="134"/>
      <c r="F1350" s="135"/>
      <c r="G1350" s="136"/>
      <c r="H1350" s="136"/>
      <c r="I1350" s="111"/>
      <c r="J1350" s="129"/>
    </row>
    <row r="1351" spans="1:10" s="132" customFormat="1" ht="12.75">
      <c r="A1351" s="131"/>
      <c r="D1351" s="133"/>
      <c r="E1351" s="134"/>
      <c r="F1351" s="135"/>
      <c r="G1351" s="136"/>
      <c r="H1351" s="136"/>
      <c r="I1351" s="111"/>
      <c r="J1351" s="129"/>
    </row>
    <row r="1352" spans="1:10" s="132" customFormat="1" ht="12.75">
      <c r="A1352" s="131"/>
      <c r="D1352" s="133"/>
      <c r="E1352" s="134"/>
      <c r="F1352" s="135"/>
      <c r="G1352" s="136"/>
      <c r="H1352" s="136"/>
      <c r="I1352" s="111"/>
      <c r="J1352" s="129"/>
    </row>
    <row r="1353" spans="1:10" s="132" customFormat="1" ht="12.75">
      <c r="A1353" s="131"/>
      <c r="D1353" s="133"/>
      <c r="E1353" s="134"/>
      <c r="F1353" s="135"/>
      <c r="G1353" s="136"/>
      <c r="H1353" s="136"/>
      <c r="I1353" s="111"/>
      <c r="J1353" s="129"/>
    </row>
    <row r="1354" spans="1:10" s="132" customFormat="1" ht="12.75">
      <c r="A1354" s="131"/>
      <c r="D1354" s="133"/>
      <c r="E1354" s="134"/>
      <c r="F1354" s="135"/>
      <c r="G1354" s="136"/>
      <c r="H1354" s="136"/>
      <c r="I1354" s="111"/>
      <c r="J1354" s="129"/>
    </row>
    <row r="1355" spans="1:10" s="132" customFormat="1" ht="12.75">
      <c r="A1355" s="131"/>
      <c r="D1355" s="133"/>
      <c r="E1355" s="134"/>
      <c r="F1355" s="135"/>
      <c r="G1355" s="136"/>
      <c r="H1355" s="136"/>
      <c r="I1355" s="111"/>
      <c r="J1355" s="129"/>
    </row>
    <row r="1356" spans="1:10" s="132" customFormat="1" ht="12.75">
      <c r="A1356" s="131"/>
      <c r="D1356" s="133"/>
      <c r="E1356" s="134"/>
      <c r="F1356" s="135"/>
      <c r="G1356" s="136"/>
      <c r="H1356" s="136"/>
      <c r="I1356" s="111"/>
      <c r="J1356" s="129"/>
    </row>
    <row r="1357" spans="1:10" s="132" customFormat="1" ht="12.75">
      <c r="A1357" s="131"/>
      <c r="D1357" s="133"/>
      <c r="E1357" s="134"/>
      <c r="F1357" s="135"/>
      <c r="G1357" s="136"/>
      <c r="H1357" s="136"/>
      <c r="I1357" s="111"/>
      <c r="J1357" s="129"/>
    </row>
    <row r="1358" spans="1:10" s="132" customFormat="1" ht="12.75">
      <c r="A1358" s="131"/>
      <c r="D1358" s="133"/>
      <c r="E1358" s="134"/>
      <c r="F1358" s="135"/>
      <c r="G1358" s="136"/>
      <c r="H1358" s="136"/>
      <c r="I1358" s="111"/>
      <c r="J1358" s="129"/>
    </row>
    <row r="1359" spans="1:10" s="132" customFormat="1" ht="12.75">
      <c r="A1359" s="131"/>
      <c r="D1359" s="133"/>
      <c r="E1359" s="134"/>
      <c r="F1359" s="135"/>
      <c r="G1359" s="136"/>
      <c r="H1359" s="136"/>
      <c r="I1359" s="111"/>
      <c r="J1359" s="129"/>
    </row>
    <row r="1360" spans="1:10" s="132" customFormat="1" ht="12.75">
      <c r="A1360" s="131"/>
      <c r="D1360" s="133"/>
      <c r="E1360" s="134"/>
      <c r="F1360" s="135"/>
      <c r="G1360" s="136"/>
      <c r="H1360" s="136"/>
      <c r="I1360" s="111"/>
      <c r="J1360" s="129"/>
    </row>
    <row r="1361" spans="1:10" s="132" customFormat="1" ht="12.75">
      <c r="A1361" s="131"/>
      <c r="D1361" s="133"/>
      <c r="E1361" s="134"/>
      <c r="F1361" s="135"/>
      <c r="G1361" s="136"/>
      <c r="H1361" s="136"/>
      <c r="I1361" s="111"/>
      <c r="J1361" s="129"/>
    </row>
    <row r="1362" spans="1:10" s="132" customFormat="1" ht="12.75">
      <c r="A1362" s="131"/>
      <c r="D1362" s="133"/>
      <c r="E1362" s="134"/>
      <c r="F1362" s="135"/>
      <c r="G1362" s="136"/>
      <c r="H1362" s="136"/>
      <c r="I1362" s="111"/>
      <c r="J1362" s="129"/>
    </row>
    <row r="1363" spans="1:10" s="132" customFormat="1" ht="12.75">
      <c r="A1363" s="131"/>
      <c r="D1363" s="133"/>
      <c r="E1363" s="134"/>
      <c r="F1363" s="135"/>
      <c r="G1363" s="136"/>
      <c r="H1363" s="136"/>
      <c r="I1363" s="111"/>
      <c r="J1363" s="129"/>
    </row>
    <row r="1364" spans="1:10" s="132" customFormat="1" ht="12.75">
      <c r="A1364" s="131"/>
      <c r="D1364" s="133"/>
      <c r="E1364" s="134"/>
      <c r="F1364" s="135"/>
      <c r="G1364" s="136"/>
      <c r="H1364" s="136"/>
      <c r="I1364" s="111"/>
      <c r="J1364" s="129"/>
    </row>
    <row r="1365" spans="1:10" s="132" customFormat="1" ht="12.75">
      <c r="A1365" s="131"/>
      <c r="D1365" s="133"/>
      <c r="E1365" s="134"/>
      <c r="F1365" s="135"/>
      <c r="G1365" s="136"/>
      <c r="H1365" s="136"/>
      <c r="I1365" s="111"/>
      <c r="J1365" s="129"/>
    </row>
    <row r="1366" spans="1:10" s="132" customFormat="1" ht="12.75">
      <c r="A1366" s="131"/>
      <c r="D1366" s="133"/>
      <c r="E1366" s="134"/>
      <c r="F1366" s="135"/>
      <c r="G1366" s="136"/>
      <c r="H1366" s="136"/>
      <c r="I1366" s="111"/>
      <c r="J1366" s="129"/>
    </row>
    <row r="1367" spans="1:10" s="132" customFormat="1" ht="12.75">
      <c r="A1367" s="131"/>
      <c r="D1367" s="133"/>
      <c r="E1367" s="134"/>
      <c r="F1367" s="135"/>
      <c r="G1367" s="136"/>
      <c r="H1367" s="136"/>
      <c r="I1367" s="111"/>
      <c r="J1367" s="129"/>
    </row>
    <row r="1368" spans="1:10" s="132" customFormat="1" ht="12.75">
      <c r="A1368" s="131"/>
      <c r="D1368" s="133"/>
      <c r="E1368" s="134"/>
      <c r="F1368" s="135"/>
      <c r="G1368" s="136"/>
      <c r="H1368" s="136"/>
      <c r="I1368" s="111"/>
      <c r="J1368" s="129"/>
    </row>
    <row r="1369" spans="1:10" s="132" customFormat="1" ht="12.75">
      <c r="A1369" s="131"/>
      <c r="D1369" s="133"/>
      <c r="E1369" s="134"/>
      <c r="F1369" s="135"/>
      <c r="G1369" s="136"/>
      <c r="H1369" s="136"/>
      <c r="I1369" s="111"/>
      <c r="J1369" s="129"/>
    </row>
    <row r="1370" spans="1:10" s="132" customFormat="1" ht="12.75">
      <c r="A1370" s="131"/>
      <c r="D1370" s="133"/>
      <c r="E1370" s="134"/>
      <c r="F1370" s="135"/>
      <c r="G1370" s="136"/>
      <c r="H1370" s="136"/>
      <c r="I1370" s="111"/>
      <c r="J1370" s="129"/>
    </row>
    <row r="1371" spans="1:10" s="132" customFormat="1" ht="12.75">
      <c r="A1371" s="131"/>
      <c r="D1371" s="133"/>
      <c r="E1371" s="134"/>
      <c r="F1371" s="135"/>
      <c r="G1371" s="136"/>
      <c r="H1371" s="136"/>
      <c r="I1371" s="111"/>
      <c r="J1371" s="129"/>
    </row>
    <row r="1372" spans="1:10" s="132" customFormat="1" ht="12.75">
      <c r="A1372" s="131"/>
      <c r="D1372" s="133"/>
      <c r="E1372" s="134"/>
      <c r="F1372" s="135"/>
      <c r="G1372" s="136"/>
      <c r="H1372" s="136"/>
      <c r="I1372" s="111"/>
      <c r="J1372" s="129"/>
    </row>
    <row r="1373" spans="1:10" s="132" customFormat="1" ht="12.75">
      <c r="A1373" s="131"/>
      <c r="D1373" s="133"/>
      <c r="E1373" s="134"/>
      <c r="F1373" s="135"/>
      <c r="G1373" s="136"/>
      <c r="H1373" s="136"/>
      <c r="I1373" s="111"/>
      <c r="J1373" s="129"/>
    </row>
    <row r="1374" spans="1:10" s="132" customFormat="1" ht="12.75">
      <c r="A1374" s="131"/>
      <c r="D1374" s="133"/>
      <c r="E1374" s="134"/>
      <c r="F1374" s="135"/>
      <c r="G1374" s="136"/>
      <c r="H1374" s="136"/>
      <c r="I1374" s="111"/>
      <c r="J1374" s="129"/>
    </row>
    <row r="1375" spans="1:10" s="132" customFormat="1" ht="12.75">
      <c r="A1375" s="131"/>
      <c r="D1375" s="133"/>
      <c r="E1375" s="134"/>
      <c r="F1375" s="135"/>
      <c r="G1375" s="136"/>
      <c r="H1375" s="136"/>
      <c r="I1375" s="111"/>
      <c r="J1375" s="129"/>
    </row>
    <row r="1376" spans="1:10" s="132" customFormat="1" ht="12.75">
      <c r="A1376" s="131"/>
      <c r="D1376" s="133"/>
      <c r="E1376" s="134"/>
      <c r="F1376" s="135"/>
      <c r="G1376" s="136"/>
      <c r="H1376" s="136"/>
      <c r="I1376" s="111"/>
      <c r="J1376" s="129"/>
    </row>
    <row r="1377" spans="1:10" s="132" customFormat="1" ht="12.75">
      <c r="A1377" s="131"/>
      <c r="D1377" s="133"/>
      <c r="E1377" s="134"/>
      <c r="F1377" s="135"/>
      <c r="G1377" s="136"/>
      <c r="H1377" s="136"/>
      <c r="I1377" s="111"/>
      <c r="J1377" s="129"/>
    </row>
    <row r="1378" spans="1:10" s="132" customFormat="1" ht="12.75">
      <c r="A1378" s="131"/>
      <c r="D1378" s="133"/>
      <c r="E1378" s="134"/>
      <c r="F1378" s="135"/>
      <c r="G1378" s="136"/>
      <c r="H1378" s="136"/>
      <c r="I1378" s="111"/>
      <c r="J1378" s="129"/>
    </row>
    <row r="1379" spans="1:10" s="132" customFormat="1" ht="12.75">
      <c r="A1379" s="131"/>
      <c r="D1379" s="133"/>
      <c r="E1379" s="134"/>
      <c r="F1379" s="135"/>
      <c r="G1379" s="136"/>
      <c r="H1379" s="136"/>
      <c r="I1379" s="111"/>
      <c r="J1379" s="129"/>
    </row>
    <row r="1380" spans="1:10" s="132" customFormat="1" ht="12.75">
      <c r="A1380" s="131"/>
      <c r="D1380" s="133"/>
      <c r="E1380" s="134"/>
      <c r="F1380" s="135"/>
      <c r="G1380" s="136"/>
      <c r="H1380" s="136"/>
      <c r="I1380" s="111"/>
      <c r="J1380" s="129"/>
    </row>
    <row r="1381" spans="1:10" s="132" customFormat="1" ht="12.75">
      <c r="A1381" s="131"/>
      <c r="D1381" s="133"/>
      <c r="E1381" s="134"/>
      <c r="F1381" s="135"/>
      <c r="G1381" s="136"/>
      <c r="H1381" s="136"/>
      <c r="I1381" s="111"/>
      <c r="J1381" s="129"/>
    </row>
    <row r="1382" spans="1:10" s="132" customFormat="1" ht="12.75">
      <c r="A1382" s="131"/>
      <c r="D1382" s="133"/>
      <c r="E1382" s="134"/>
      <c r="F1382" s="135"/>
      <c r="G1382" s="136"/>
      <c r="H1382" s="136"/>
      <c r="I1382" s="111"/>
      <c r="J1382" s="129"/>
    </row>
    <row r="1383" spans="1:10" s="132" customFormat="1" ht="12.75">
      <c r="A1383" s="131"/>
      <c r="D1383" s="133"/>
      <c r="E1383" s="134"/>
      <c r="F1383" s="135"/>
      <c r="G1383" s="136"/>
      <c r="H1383" s="136"/>
      <c r="I1383" s="111"/>
      <c r="J1383" s="129"/>
    </row>
    <row r="1384" spans="1:10" s="132" customFormat="1" ht="12.75">
      <c r="A1384" s="131"/>
      <c r="D1384" s="133"/>
      <c r="E1384" s="134"/>
      <c r="F1384" s="135"/>
      <c r="G1384" s="136"/>
      <c r="H1384" s="136"/>
      <c r="I1384" s="111"/>
      <c r="J1384" s="129"/>
    </row>
    <row r="1385" spans="1:10" s="132" customFormat="1" ht="12.75">
      <c r="A1385" s="131"/>
      <c r="D1385" s="133"/>
      <c r="E1385" s="134"/>
      <c r="F1385" s="135"/>
      <c r="G1385" s="136"/>
      <c r="H1385" s="136"/>
      <c r="I1385" s="111"/>
      <c r="J1385" s="129"/>
    </row>
    <row r="1386" spans="1:10" s="132" customFormat="1" ht="12.75">
      <c r="A1386" s="131"/>
      <c r="D1386" s="133"/>
      <c r="E1386" s="134"/>
      <c r="F1386" s="135"/>
      <c r="G1386" s="136"/>
      <c r="H1386" s="136"/>
      <c r="I1386" s="111"/>
      <c r="J1386" s="129"/>
    </row>
    <row r="1387" spans="1:10" s="132" customFormat="1" ht="12.75">
      <c r="A1387" s="131"/>
      <c r="D1387" s="133"/>
      <c r="E1387" s="134"/>
      <c r="F1387" s="135"/>
      <c r="G1387" s="136"/>
      <c r="H1387" s="136"/>
      <c r="I1387" s="111"/>
      <c r="J1387" s="129"/>
    </row>
    <row r="1388" spans="1:10" s="132" customFormat="1" ht="12.75">
      <c r="A1388" s="131"/>
      <c r="D1388" s="133"/>
      <c r="E1388" s="134"/>
      <c r="F1388" s="135"/>
      <c r="G1388" s="136"/>
      <c r="H1388" s="136"/>
      <c r="I1388" s="111"/>
      <c r="J1388" s="129"/>
    </row>
    <row r="1389" spans="1:10" s="132" customFormat="1" ht="12.75">
      <c r="A1389" s="131"/>
      <c r="D1389" s="133"/>
      <c r="E1389" s="134"/>
      <c r="F1389" s="135"/>
      <c r="G1389" s="136"/>
      <c r="H1389" s="136"/>
      <c r="I1389" s="111"/>
      <c r="J1389" s="129"/>
    </row>
    <row r="1390" spans="1:10" s="132" customFormat="1" ht="12.75">
      <c r="A1390" s="131"/>
      <c r="D1390" s="133"/>
      <c r="E1390" s="134"/>
      <c r="F1390" s="135"/>
      <c r="G1390" s="136"/>
      <c r="H1390" s="136"/>
      <c r="I1390" s="111"/>
      <c r="J1390" s="129"/>
    </row>
    <row r="1391" spans="1:10" s="132" customFormat="1" ht="12.75">
      <c r="A1391" s="131"/>
      <c r="D1391" s="133"/>
      <c r="E1391" s="134"/>
      <c r="F1391" s="135"/>
      <c r="G1391" s="136"/>
      <c r="H1391" s="136"/>
      <c r="I1391" s="111"/>
      <c r="J1391" s="129"/>
    </row>
    <row r="1392" spans="1:10" s="132" customFormat="1" ht="12.75">
      <c r="A1392" s="131"/>
      <c r="D1392" s="133"/>
      <c r="E1392" s="134"/>
      <c r="F1392" s="135"/>
      <c r="G1392" s="136"/>
      <c r="H1392" s="136"/>
      <c r="I1392" s="111"/>
      <c r="J1392" s="129"/>
    </row>
    <row r="1393" spans="1:10" s="132" customFormat="1" ht="12.75">
      <c r="A1393" s="131"/>
      <c r="D1393" s="133"/>
      <c r="E1393" s="134"/>
      <c r="F1393" s="135"/>
      <c r="G1393" s="136"/>
      <c r="H1393" s="136"/>
      <c r="I1393" s="111"/>
      <c r="J1393" s="129"/>
    </row>
    <row r="1394" spans="1:10" s="132" customFormat="1" ht="12.75">
      <c r="A1394" s="131"/>
      <c r="D1394" s="133"/>
      <c r="E1394" s="134"/>
      <c r="F1394" s="135"/>
      <c r="G1394" s="136"/>
      <c r="H1394" s="136"/>
      <c r="I1394" s="111"/>
      <c r="J1394" s="129"/>
    </row>
    <row r="1395" spans="1:10" s="132" customFormat="1" ht="12.75">
      <c r="A1395" s="131"/>
      <c r="D1395" s="133"/>
      <c r="E1395" s="134"/>
      <c r="F1395" s="135"/>
      <c r="G1395" s="136"/>
      <c r="H1395" s="136"/>
      <c r="I1395" s="111"/>
      <c r="J1395" s="129"/>
    </row>
    <row r="1396" spans="1:10" s="132" customFormat="1" ht="12.75">
      <c r="A1396" s="131"/>
      <c r="D1396" s="133"/>
      <c r="E1396" s="134"/>
      <c r="F1396" s="135"/>
      <c r="G1396" s="136"/>
      <c r="H1396" s="136"/>
      <c r="I1396" s="111"/>
      <c r="J1396" s="129"/>
    </row>
    <row r="1397" spans="1:10" s="132" customFormat="1" ht="12.75">
      <c r="A1397" s="131"/>
      <c r="D1397" s="133"/>
      <c r="E1397" s="134"/>
      <c r="F1397" s="135"/>
      <c r="G1397" s="136"/>
      <c r="H1397" s="136"/>
      <c r="I1397" s="111"/>
      <c r="J1397" s="129"/>
    </row>
    <row r="1398" spans="1:10" s="132" customFormat="1" ht="12.75">
      <c r="A1398" s="131"/>
      <c r="D1398" s="133"/>
      <c r="E1398" s="134"/>
      <c r="F1398" s="135"/>
      <c r="G1398" s="136"/>
      <c r="H1398" s="136"/>
      <c r="I1398" s="111"/>
      <c r="J1398" s="129"/>
    </row>
    <row r="1399" spans="1:10" s="132" customFormat="1" ht="12.75">
      <c r="A1399" s="131"/>
      <c r="D1399" s="133"/>
      <c r="E1399" s="134"/>
      <c r="F1399" s="135"/>
      <c r="G1399" s="136"/>
      <c r="H1399" s="136"/>
      <c r="I1399" s="111"/>
      <c r="J1399" s="129"/>
    </row>
    <row r="1400" spans="1:10" s="132" customFormat="1" ht="12.75">
      <c r="A1400" s="131"/>
      <c r="D1400" s="133"/>
      <c r="E1400" s="134"/>
      <c r="F1400" s="135"/>
      <c r="G1400" s="136"/>
      <c r="H1400" s="136"/>
      <c r="I1400" s="111"/>
      <c r="J1400" s="129"/>
    </row>
    <row r="1401" spans="1:10" s="132" customFormat="1" ht="12.75">
      <c r="A1401" s="131"/>
      <c r="D1401" s="133"/>
      <c r="E1401" s="134"/>
      <c r="F1401" s="135"/>
      <c r="G1401" s="136"/>
      <c r="H1401" s="136"/>
      <c r="I1401" s="111"/>
      <c r="J1401" s="129"/>
    </row>
    <row r="1402" spans="1:10" s="132" customFormat="1" ht="12.75">
      <c r="A1402" s="131"/>
      <c r="D1402" s="133"/>
      <c r="E1402" s="134"/>
      <c r="F1402" s="135"/>
      <c r="G1402" s="136"/>
      <c r="H1402" s="136"/>
      <c r="I1402" s="111"/>
      <c r="J1402" s="129"/>
    </row>
    <row r="1403" spans="1:10" s="132" customFormat="1" ht="12.75">
      <c r="A1403" s="131"/>
      <c r="D1403" s="133"/>
      <c r="E1403" s="134"/>
      <c r="F1403" s="135"/>
      <c r="G1403" s="136"/>
      <c r="H1403" s="136"/>
      <c r="I1403" s="111"/>
      <c r="J1403" s="129"/>
    </row>
    <row r="1404" spans="1:10" s="132" customFormat="1" ht="12.75">
      <c r="A1404" s="131"/>
      <c r="D1404" s="133"/>
      <c r="E1404" s="134"/>
      <c r="F1404" s="135"/>
      <c r="G1404" s="136"/>
      <c r="H1404" s="136"/>
      <c r="I1404" s="111"/>
      <c r="J1404" s="129"/>
    </row>
    <row r="1405" spans="1:10" s="132" customFormat="1" ht="12.75">
      <c r="A1405" s="131"/>
      <c r="D1405" s="133"/>
      <c r="E1405" s="134"/>
      <c r="F1405" s="135"/>
      <c r="G1405" s="136"/>
      <c r="H1405" s="136"/>
      <c r="I1405" s="111"/>
      <c r="J1405" s="129"/>
    </row>
    <row r="1406" spans="1:10" s="132" customFormat="1" ht="12.75">
      <c r="A1406" s="131"/>
      <c r="D1406" s="133"/>
      <c r="E1406" s="134"/>
      <c r="F1406" s="135"/>
      <c r="G1406" s="136"/>
      <c r="H1406" s="136"/>
      <c r="I1406" s="111"/>
      <c r="J1406" s="129"/>
    </row>
    <row r="1407" spans="1:10" s="132" customFormat="1" ht="12.75">
      <c r="A1407" s="131"/>
      <c r="D1407" s="133"/>
      <c r="E1407" s="134"/>
      <c r="F1407" s="135"/>
      <c r="G1407" s="136"/>
      <c r="H1407" s="136"/>
      <c r="I1407" s="111"/>
      <c r="J1407" s="129"/>
    </row>
    <row r="1408" spans="1:10" s="132" customFormat="1" ht="12.75">
      <c r="A1408" s="131"/>
      <c r="D1408" s="133"/>
      <c r="E1408" s="134"/>
      <c r="F1408" s="135"/>
      <c r="G1408" s="136"/>
      <c r="H1408" s="136"/>
      <c r="I1408" s="111"/>
      <c r="J1408" s="129"/>
    </row>
    <row r="1409" spans="1:10" s="132" customFormat="1" ht="12.75">
      <c r="A1409" s="131"/>
      <c r="D1409" s="133"/>
      <c r="E1409" s="134"/>
      <c r="F1409" s="135"/>
      <c r="G1409" s="136"/>
      <c r="H1409" s="136"/>
      <c r="I1409" s="111"/>
      <c r="J1409" s="129"/>
    </row>
    <row r="1410" spans="1:10" s="132" customFormat="1" ht="12.75">
      <c r="A1410" s="131"/>
      <c r="D1410" s="133"/>
      <c r="E1410" s="134"/>
      <c r="F1410" s="135"/>
      <c r="G1410" s="136"/>
      <c r="H1410" s="136"/>
      <c r="I1410" s="111"/>
      <c r="J1410" s="129"/>
    </row>
    <row r="1411" spans="1:10" s="132" customFormat="1" ht="12.75">
      <c r="A1411" s="131"/>
      <c r="D1411" s="133"/>
      <c r="E1411" s="134"/>
      <c r="F1411" s="135"/>
      <c r="G1411" s="136"/>
      <c r="H1411" s="136"/>
      <c r="I1411" s="111"/>
      <c r="J1411" s="129"/>
    </row>
    <row r="1412" spans="1:10" s="132" customFormat="1" ht="12.75">
      <c r="A1412" s="131"/>
      <c r="D1412" s="133"/>
      <c r="E1412" s="134"/>
      <c r="F1412" s="135"/>
      <c r="G1412" s="136"/>
      <c r="H1412" s="136"/>
      <c r="I1412" s="111"/>
      <c r="J1412" s="129"/>
    </row>
    <row r="1413" spans="1:10" s="132" customFormat="1" ht="12.75">
      <c r="A1413" s="131"/>
      <c r="D1413" s="133"/>
      <c r="E1413" s="134"/>
      <c r="F1413" s="135"/>
      <c r="G1413" s="136"/>
      <c r="H1413" s="136"/>
      <c r="I1413" s="111"/>
      <c r="J1413" s="129"/>
    </row>
    <row r="1414" spans="1:10" s="132" customFormat="1" ht="12.75">
      <c r="A1414" s="131"/>
      <c r="D1414" s="133"/>
      <c r="E1414" s="134"/>
      <c r="F1414" s="135"/>
      <c r="G1414" s="136"/>
      <c r="H1414" s="136"/>
      <c r="I1414" s="111"/>
      <c r="J1414" s="129"/>
    </row>
    <row r="1415" spans="1:10" s="132" customFormat="1" ht="12.75">
      <c r="A1415" s="131"/>
      <c r="D1415" s="133"/>
      <c r="E1415" s="134"/>
      <c r="F1415" s="135"/>
      <c r="G1415" s="136"/>
      <c r="H1415" s="136"/>
      <c r="I1415" s="111"/>
      <c r="J1415" s="129"/>
    </row>
    <row r="1416" spans="1:10" s="132" customFormat="1" ht="12.75">
      <c r="A1416" s="131"/>
      <c r="D1416" s="133"/>
      <c r="E1416" s="134"/>
      <c r="F1416" s="135"/>
      <c r="G1416" s="136"/>
      <c r="H1416" s="136"/>
      <c r="I1416" s="111"/>
      <c r="J1416" s="129"/>
    </row>
    <row r="1417" spans="1:10" s="132" customFormat="1" ht="12.75">
      <c r="A1417" s="131"/>
      <c r="D1417" s="133"/>
      <c r="E1417" s="134"/>
      <c r="F1417" s="135"/>
      <c r="G1417" s="136"/>
      <c r="H1417" s="136"/>
      <c r="I1417" s="111"/>
      <c r="J1417" s="129"/>
    </row>
    <row r="1418" spans="1:10" s="132" customFormat="1" ht="12.75">
      <c r="A1418" s="131"/>
      <c r="D1418" s="133"/>
      <c r="E1418" s="134"/>
      <c r="F1418" s="135"/>
      <c r="G1418" s="136"/>
      <c r="H1418" s="136"/>
      <c r="I1418" s="111"/>
      <c r="J1418" s="129"/>
    </row>
    <row r="1419" spans="1:10" s="132" customFormat="1" ht="12.75">
      <c r="A1419" s="131"/>
      <c r="D1419" s="133"/>
      <c r="E1419" s="134"/>
      <c r="F1419" s="135"/>
      <c r="G1419" s="136"/>
      <c r="H1419" s="136"/>
      <c r="I1419" s="111"/>
      <c r="J1419" s="129"/>
    </row>
    <row r="1420" spans="1:10" s="132" customFormat="1" ht="12.75">
      <c r="A1420" s="131"/>
      <c r="D1420" s="133"/>
      <c r="E1420" s="134"/>
      <c r="F1420" s="135"/>
      <c r="G1420" s="136"/>
      <c r="H1420" s="136"/>
      <c r="I1420" s="111"/>
      <c r="J1420" s="129"/>
    </row>
    <row r="1421" spans="1:10" s="132" customFormat="1" ht="12.75">
      <c r="A1421" s="131"/>
      <c r="D1421" s="133"/>
      <c r="E1421" s="134"/>
      <c r="F1421" s="135"/>
      <c r="G1421" s="136"/>
      <c r="H1421" s="136"/>
      <c r="I1421" s="111"/>
      <c r="J1421" s="129"/>
    </row>
    <row r="1422" spans="1:10" s="132" customFormat="1" ht="12.75">
      <c r="A1422" s="131"/>
      <c r="D1422" s="133"/>
      <c r="E1422" s="134"/>
      <c r="F1422" s="135"/>
      <c r="G1422" s="136"/>
      <c r="H1422" s="136"/>
      <c r="I1422" s="111"/>
      <c r="J1422" s="129"/>
    </row>
    <row r="1423" spans="1:10" s="132" customFormat="1" ht="12.75">
      <c r="A1423" s="131"/>
      <c r="D1423" s="133"/>
      <c r="E1423" s="134"/>
      <c r="F1423" s="135"/>
      <c r="G1423" s="136"/>
      <c r="H1423" s="136"/>
      <c r="I1423" s="111"/>
      <c r="J1423" s="129"/>
    </row>
    <row r="1424" spans="1:10" s="132" customFormat="1" ht="12.75">
      <c r="A1424" s="131"/>
      <c r="D1424" s="133"/>
      <c r="E1424" s="134"/>
      <c r="F1424" s="135"/>
      <c r="G1424" s="136"/>
      <c r="H1424" s="136"/>
      <c r="I1424" s="111"/>
      <c r="J1424" s="129"/>
    </row>
    <row r="1425" spans="1:10" s="132" customFormat="1" ht="12.75">
      <c r="A1425" s="131"/>
      <c r="D1425" s="133"/>
      <c r="E1425" s="134"/>
      <c r="F1425" s="135"/>
      <c r="G1425" s="136"/>
      <c r="H1425" s="136"/>
      <c r="I1425" s="111"/>
      <c r="J1425" s="129"/>
    </row>
    <row r="1426" spans="1:10" s="132" customFormat="1" ht="12.75">
      <c r="A1426" s="131"/>
      <c r="D1426" s="133"/>
      <c r="E1426" s="134"/>
      <c r="F1426" s="135"/>
      <c r="G1426" s="136"/>
      <c r="H1426" s="136"/>
      <c r="I1426" s="111"/>
      <c r="J1426" s="129"/>
    </row>
    <row r="1427" spans="1:10" s="132" customFormat="1" ht="12.75">
      <c r="A1427" s="131"/>
      <c r="D1427" s="133"/>
      <c r="E1427" s="134"/>
      <c r="F1427" s="135"/>
      <c r="G1427" s="136"/>
      <c r="H1427" s="136"/>
      <c r="I1427" s="111"/>
      <c r="J1427" s="129"/>
    </row>
    <row r="1428" spans="1:10" s="132" customFormat="1" ht="12.75">
      <c r="A1428" s="131"/>
      <c r="D1428" s="133"/>
      <c r="E1428" s="134"/>
      <c r="F1428" s="135"/>
      <c r="G1428" s="136"/>
      <c r="H1428" s="136"/>
      <c r="I1428" s="111"/>
      <c r="J1428" s="129"/>
    </row>
    <row r="1429" spans="1:10" s="132" customFormat="1" ht="12.75">
      <c r="A1429" s="131"/>
      <c r="D1429" s="133"/>
      <c r="E1429" s="134"/>
      <c r="F1429" s="135"/>
      <c r="G1429" s="136"/>
      <c r="H1429" s="136"/>
      <c r="I1429" s="111"/>
      <c r="J1429" s="129"/>
    </row>
    <row r="1430" spans="1:10" s="132" customFormat="1" ht="12.75">
      <c r="A1430" s="131"/>
      <c r="D1430" s="133"/>
      <c r="E1430" s="134"/>
      <c r="F1430" s="135"/>
      <c r="G1430" s="136"/>
      <c r="H1430" s="136"/>
      <c r="I1430" s="111"/>
      <c r="J1430" s="129"/>
    </row>
    <row r="1431" spans="1:10" s="132" customFormat="1" ht="12.75">
      <c r="A1431" s="131"/>
      <c r="D1431" s="133"/>
      <c r="E1431" s="134"/>
      <c r="F1431" s="135"/>
      <c r="G1431" s="136"/>
      <c r="H1431" s="136"/>
      <c r="I1431" s="111"/>
      <c r="J1431" s="129"/>
    </row>
    <row r="1432" spans="1:10" s="132" customFormat="1" ht="12.75">
      <c r="A1432" s="131"/>
      <c r="D1432" s="133"/>
      <c r="E1432" s="134"/>
      <c r="F1432" s="135"/>
      <c r="G1432" s="136"/>
      <c r="H1432" s="136"/>
      <c r="I1432" s="111"/>
      <c r="J1432" s="129"/>
    </row>
    <row r="1433" spans="1:10" s="132" customFormat="1" ht="12.75">
      <c r="A1433" s="131"/>
      <c r="D1433" s="133"/>
      <c r="E1433" s="134"/>
      <c r="F1433" s="135"/>
      <c r="G1433" s="136"/>
      <c r="H1433" s="136"/>
      <c r="I1433" s="111"/>
      <c r="J1433" s="129"/>
    </row>
    <row r="1434" spans="1:10" s="132" customFormat="1" ht="12.75">
      <c r="A1434" s="131"/>
      <c r="D1434" s="133"/>
      <c r="E1434" s="134"/>
      <c r="F1434" s="135"/>
      <c r="G1434" s="136"/>
      <c r="H1434" s="136"/>
      <c r="I1434" s="111"/>
      <c r="J1434" s="129"/>
    </row>
    <row r="1435" spans="1:10" s="132" customFormat="1" ht="12.75">
      <c r="A1435" s="131"/>
      <c r="D1435" s="133"/>
      <c r="E1435" s="134"/>
      <c r="F1435" s="135"/>
      <c r="G1435" s="136"/>
      <c r="H1435" s="136"/>
      <c r="I1435" s="111"/>
      <c r="J1435" s="129"/>
    </row>
    <row r="1436" spans="1:10" s="132" customFormat="1" ht="12.75">
      <c r="A1436" s="131"/>
      <c r="D1436" s="133"/>
      <c r="E1436" s="134"/>
      <c r="F1436" s="135"/>
      <c r="G1436" s="136"/>
      <c r="H1436" s="136"/>
      <c r="I1436" s="111"/>
      <c r="J1436" s="129"/>
    </row>
    <row r="1437" spans="1:10" s="132" customFormat="1" ht="12.75">
      <c r="A1437" s="131"/>
      <c r="D1437" s="133"/>
      <c r="E1437" s="134"/>
      <c r="F1437" s="135"/>
      <c r="G1437" s="136"/>
      <c r="H1437" s="136"/>
      <c r="I1437" s="111"/>
      <c r="J1437" s="129"/>
    </row>
    <row r="1438" spans="1:10" s="132" customFormat="1" ht="12.75">
      <c r="A1438" s="131"/>
      <c r="D1438" s="133"/>
      <c r="E1438" s="134"/>
      <c r="F1438" s="135"/>
      <c r="G1438" s="136"/>
      <c r="H1438" s="136"/>
      <c r="I1438" s="111"/>
      <c r="J1438" s="129"/>
    </row>
    <row r="1439" spans="1:10" s="132" customFormat="1" ht="12.75">
      <c r="A1439" s="131"/>
      <c r="D1439" s="133"/>
      <c r="E1439" s="134"/>
      <c r="F1439" s="135"/>
      <c r="G1439" s="136"/>
      <c r="H1439" s="136"/>
      <c r="I1439" s="111"/>
      <c r="J1439" s="129"/>
    </row>
    <row r="1440" spans="1:10" s="132" customFormat="1" ht="12.75">
      <c r="A1440" s="131"/>
      <c r="D1440" s="133"/>
      <c r="E1440" s="134"/>
      <c r="F1440" s="135"/>
      <c r="G1440" s="136"/>
      <c r="H1440" s="136"/>
      <c r="I1440" s="111"/>
      <c r="J1440" s="129"/>
    </row>
    <row r="1441" spans="1:10" s="132" customFormat="1" ht="12.75">
      <c r="A1441" s="131"/>
      <c r="D1441" s="133"/>
      <c r="E1441" s="134"/>
      <c r="F1441" s="135"/>
      <c r="G1441" s="136"/>
      <c r="H1441" s="136"/>
      <c r="I1441" s="111"/>
      <c r="J1441" s="129"/>
    </row>
    <row r="1442" spans="1:10" s="132" customFormat="1" ht="12.75">
      <c r="A1442" s="131"/>
      <c r="D1442" s="133"/>
      <c r="E1442" s="134"/>
      <c r="F1442" s="135"/>
      <c r="G1442" s="136"/>
      <c r="H1442" s="136"/>
      <c r="I1442" s="111"/>
      <c r="J1442" s="129"/>
    </row>
    <row r="1443" spans="1:10" s="132" customFormat="1" ht="12.75">
      <c r="A1443" s="131"/>
      <c r="D1443" s="133"/>
      <c r="E1443" s="134"/>
      <c r="F1443" s="135"/>
      <c r="G1443" s="136"/>
      <c r="H1443" s="136"/>
      <c r="I1443" s="111"/>
      <c r="J1443" s="129"/>
    </row>
    <row r="1444" spans="1:10" s="132" customFormat="1" ht="12.75">
      <c r="A1444" s="131"/>
      <c r="D1444" s="133"/>
      <c r="E1444" s="134"/>
      <c r="F1444" s="135"/>
      <c r="G1444" s="136"/>
      <c r="H1444" s="136"/>
      <c r="I1444" s="111"/>
      <c r="J1444" s="129"/>
    </row>
    <row r="1445" spans="1:10" s="132" customFormat="1" ht="12.75">
      <c r="A1445" s="131"/>
      <c r="D1445" s="133"/>
      <c r="E1445" s="134"/>
      <c r="F1445" s="135"/>
      <c r="G1445" s="136"/>
      <c r="H1445" s="136"/>
      <c r="I1445" s="111"/>
      <c r="J1445" s="129"/>
    </row>
    <row r="1446" spans="1:10" s="132" customFormat="1" ht="12.75">
      <c r="A1446" s="131"/>
      <c r="D1446" s="133"/>
      <c r="E1446" s="134"/>
      <c r="F1446" s="135"/>
      <c r="G1446" s="136"/>
      <c r="H1446" s="136"/>
      <c r="I1446" s="111"/>
      <c r="J1446" s="129"/>
    </row>
    <row r="1447" spans="1:10" s="132" customFormat="1" ht="12.75">
      <c r="A1447" s="131"/>
      <c r="D1447" s="133"/>
      <c r="E1447" s="134"/>
      <c r="F1447" s="135"/>
      <c r="G1447" s="136"/>
      <c r="H1447" s="136"/>
      <c r="I1447" s="111"/>
      <c r="J1447" s="129"/>
    </row>
    <row r="1448" spans="1:10" s="132" customFormat="1" ht="12.75">
      <c r="A1448" s="131"/>
      <c r="D1448" s="133"/>
      <c r="E1448" s="134"/>
      <c r="F1448" s="135"/>
      <c r="G1448" s="136"/>
      <c r="H1448" s="136"/>
      <c r="I1448" s="111"/>
      <c r="J1448" s="129"/>
    </row>
    <row r="1449" spans="1:10" s="132" customFormat="1" ht="12.75">
      <c r="A1449" s="131"/>
      <c r="D1449" s="133"/>
      <c r="E1449" s="134"/>
      <c r="F1449" s="135"/>
      <c r="G1449" s="136"/>
      <c r="H1449" s="136"/>
      <c r="I1449" s="111"/>
      <c r="J1449" s="129"/>
    </row>
    <row r="1450" spans="1:10" s="132" customFormat="1" ht="12.75">
      <c r="A1450" s="131"/>
      <c r="D1450" s="133"/>
      <c r="E1450" s="134"/>
      <c r="F1450" s="135"/>
      <c r="G1450" s="136"/>
      <c r="H1450" s="136"/>
      <c r="I1450" s="111"/>
      <c r="J1450" s="129"/>
    </row>
    <row r="1451" spans="1:10" s="132" customFormat="1" ht="12.75">
      <c r="A1451" s="131"/>
      <c r="D1451" s="133"/>
      <c r="E1451" s="134"/>
      <c r="F1451" s="135"/>
      <c r="G1451" s="136"/>
      <c r="H1451" s="136"/>
      <c r="I1451" s="111"/>
      <c r="J1451" s="129"/>
    </row>
    <row r="1452" spans="1:10" s="132" customFormat="1" ht="12.75">
      <c r="A1452" s="131"/>
      <c r="D1452" s="133"/>
      <c r="E1452" s="134"/>
      <c r="F1452" s="135"/>
      <c r="G1452" s="136"/>
      <c r="H1452" s="136"/>
      <c r="I1452" s="111"/>
      <c r="J1452" s="129"/>
    </row>
    <row r="1453" spans="1:10" s="132" customFormat="1" ht="12.75">
      <c r="A1453" s="131"/>
      <c r="D1453" s="133"/>
      <c r="E1453" s="134"/>
      <c r="F1453" s="135"/>
      <c r="G1453" s="136"/>
      <c r="H1453" s="136"/>
      <c r="I1453" s="111"/>
      <c r="J1453" s="129"/>
    </row>
    <row r="1454" spans="1:10" s="132" customFormat="1" ht="12.75">
      <c r="A1454" s="131"/>
      <c r="D1454" s="133"/>
      <c r="E1454" s="134"/>
      <c r="F1454" s="135"/>
      <c r="G1454" s="136"/>
      <c r="H1454" s="136"/>
      <c r="I1454" s="111"/>
      <c r="J1454" s="129"/>
    </row>
    <row r="1455" spans="1:10" s="132" customFormat="1" ht="12.75">
      <c r="A1455" s="131"/>
      <c r="D1455" s="133"/>
      <c r="E1455" s="134"/>
      <c r="F1455" s="135"/>
      <c r="G1455" s="136"/>
      <c r="H1455" s="136"/>
      <c r="I1455" s="111"/>
      <c r="J1455" s="129"/>
    </row>
    <row r="1456" spans="1:10" s="132" customFormat="1" ht="12.75">
      <c r="A1456" s="131"/>
      <c r="D1456" s="133"/>
      <c r="E1456" s="134"/>
      <c r="F1456" s="135"/>
      <c r="G1456" s="136"/>
      <c r="H1456" s="136"/>
      <c r="I1456" s="111"/>
      <c r="J1456" s="129"/>
    </row>
    <row r="1457" spans="1:10" s="132" customFormat="1" ht="12.75">
      <c r="A1457" s="131"/>
      <c r="D1457" s="133"/>
      <c r="E1457" s="134"/>
      <c r="F1457" s="135"/>
      <c r="G1457" s="136"/>
      <c r="H1457" s="136"/>
      <c r="I1457" s="111"/>
      <c r="J1457" s="129"/>
    </row>
    <row r="1458" spans="1:10" s="132" customFormat="1" ht="12.75">
      <c r="A1458" s="131"/>
      <c r="D1458" s="133"/>
      <c r="E1458" s="134"/>
      <c r="F1458" s="135"/>
      <c r="G1458" s="136"/>
      <c r="H1458" s="136"/>
      <c r="I1458" s="111"/>
      <c r="J1458" s="129"/>
    </row>
    <row r="1459" spans="1:10" s="132" customFormat="1" ht="12.75">
      <c r="A1459" s="131"/>
      <c r="D1459" s="133"/>
      <c r="E1459" s="134"/>
      <c r="F1459" s="135"/>
      <c r="G1459" s="136"/>
      <c r="H1459" s="136"/>
      <c r="I1459" s="111"/>
      <c r="J1459" s="129"/>
    </row>
    <row r="1460" spans="1:10" s="132" customFormat="1" ht="12.75">
      <c r="A1460" s="131"/>
      <c r="D1460" s="133"/>
      <c r="E1460" s="134"/>
      <c r="F1460" s="135"/>
      <c r="G1460" s="136"/>
      <c r="H1460" s="136"/>
      <c r="I1460" s="111"/>
      <c r="J1460" s="129"/>
    </row>
    <row r="1461" spans="1:10" s="132" customFormat="1" ht="12.75">
      <c r="A1461" s="131"/>
      <c r="D1461" s="133"/>
      <c r="E1461" s="134"/>
      <c r="F1461" s="135"/>
      <c r="G1461" s="136"/>
      <c r="H1461" s="136"/>
      <c r="I1461" s="111"/>
      <c r="J1461" s="129"/>
    </row>
    <row r="1462" spans="1:10" s="132" customFormat="1" ht="12.75">
      <c r="A1462" s="131"/>
      <c r="D1462" s="133"/>
      <c r="E1462" s="134"/>
      <c r="F1462" s="135"/>
      <c r="G1462" s="136"/>
      <c r="H1462" s="136"/>
      <c r="I1462" s="111"/>
      <c r="J1462" s="129"/>
    </row>
    <row r="1463" spans="1:10" s="132" customFormat="1" ht="12.75">
      <c r="A1463" s="131"/>
      <c r="D1463" s="133"/>
      <c r="E1463" s="134"/>
      <c r="F1463" s="135"/>
      <c r="G1463" s="136"/>
      <c r="H1463" s="136"/>
      <c r="I1463" s="111"/>
      <c r="J1463" s="129"/>
    </row>
    <row r="1464" spans="1:10" s="132" customFormat="1" ht="12.75">
      <c r="A1464" s="131"/>
      <c r="D1464" s="133"/>
      <c r="E1464" s="134"/>
      <c r="F1464" s="135"/>
      <c r="G1464" s="136"/>
      <c r="H1464" s="136"/>
      <c r="I1464" s="111"/>
      <c r="J1464" s="129"/>
    </row>
    <row r="1465" spans="1:10" s="132" customFormat="1" ht="12.75">
      <c r="A1465" s="131"/>
      <c r="D1465" s="133"/>
      <c r="E1465" s="134"/>
      <c r="F1465" s="135"/>
      <c r="G1465" s="136"/>
      <c r="H1465" s="136"/>
      <c r="I1465" s="111"/>
      <c r="J1465" s="129"/>
    </row>
    <row r="1466" spans="1:10" s="132" customFormat="1" ht="12.75">
      <c r="A1466" s="131"/>
      <c r="D1466" s="133"/>
      <c r="E1466" s="134"/>
      <c r="F1466" s="135"/>
      <c r="G1466" s="136"/>
      <c r="H1466" s="136"/>
      <c r="I1466" s="111"/>
      <c r="J1466" s="129"/>
    </row>
    <row r="1467" spans="1:10" s="132" customFormat="1" ht="12.75">
      <c r="A1467" s="131"/>
      <c r="D1467" s="133"/>
      <c r="E1467" s="134"/>
      <c r="F1467" s="135"/>
      <c r="G1467" s="136"/>
      <c r="H1467" s="136"/>
      <c r="I1467" s="111"/>
      <c r="J1467" s="129"/>
    </row>
    <row r="1468" spans="1:10" s="132" customFormat="1" ht="12.75">
      <c r="A1468" s="131"/>
      <c r="D1468" s="133"/>
      <c r="E1468" s="134"/>
      <c r="F1468" s="135"/>
      <c r="G1468" s="136"/>
      <c r="H1468" s="136"/>
      <c r="I1468" s="111"/>
      <c r="J1468" s="129"/>
    </row>
    <row r="1469" spans="1:10" s="132" customFormat="1" ht="12.75">
      <c r="A1469" s="131"/>
      <c r="D1469" s="133"/>
      <c r="E1469" s="134"/>
      <c r="F1469" s="135"/>
      <c r="G1469" s="136"/>
      <c r="H1469" s="136"/>
      <c r="I1469" s="111"/>
      <c r="J1469" s="129"/>
    </row>
    <row r="1470" spans="1:10" s="132" customFormat="1" ht="12.75">
      <c r="A1470" s="131"/>
      <c r="D1470" s="133"/>
      <c r="E1470" s="134"/>
      <c r="F1470" s="135"/>
      <c r="G1470" s="136"/>
      <c r="H1470" s="136"/>
      <c r="I1470" s="111"/>
      <c r="J1470" s="129"/>
    </row>
    <row r="1471" spans="1:10" s="132" customFormat="1" ht="12.75">
      <c r="A1471" s="131"/>
      <c r="D1471" s="133"/>
      <c r="E1471" s="134"/>
      <c r="F1471" s="135"/>
      <c r="G1471" s="136"/>
      <c r="H1471" s="136"/>
      <c r="I1471" s="111"/>
      <c r="J1471" s="129"/>
    </row>
    <row r="1472" spans="1:10" s="132" customFormat="1" ht="12.75">
      <c r="A1472" s="131"/>
      <c r="D1472" s="133"/>
      <c r="E1472" s="134"/>
      <c r="F1472" s="135"/>
      <c r="G1472" s="136"/>
      <c r="H1472" s="136"/>
      <c r="I1472" s="111"/>
      <c r="J1472" s="129"/>
    </row>
    <row r="1473" spans="1:10" s="132" customFormat="1" ht="12.75">
      <c r="A1473" s="131"/>
      <c r="D1473" s="133"/>
      <c r="E1473" s="134"/>
      <c r="F1473" s="135"/>
      <c r="G1473" s="136"/>
      <c r="H1473" s="136"/>
      <c r="I1473" s="111"/>
      <c r="J1473" s="129"/>
    </row>
    <row r="1474" spans="1:10" s="132" customFormat="1" ht="12.75">
      <c r="A1474" s="131"/>
      <c r="D1474" s="133"/>
      <c r="E1474" s="134"/>
      <c r="F1474" s="135"/>
      <c r="G1474" s="136"/>
      <c r="H1474" s="136"/>
      <c r="I1474" s="111"/>
      <c r="J1474" s="129"/>
    </row>
    <row r="1475" spans="1:10" s="132" customFormat="1" ht="12.75">
      <c r="A1475" s="131"/>
      <c r="D1475" s="133"/>
      <c r="E1475" s="134"/>
      <c r="F1475" s="135"/>
      <c r="G1475" s="136"/>
      <c r="H1475" s="136"/>
      <c r="I1475" s="111"/>
      <c r="J1475" s="129"/>
    </row>
    <row r="1476" spans="1:10" s="132" customFormat="1" ht="12.75">
      <c r="A1476" s="131"/>
      <c r="D1476" s="133"/>
      <c r="E1476" s="134"/>
      <c r="F1476" s="135"/>
      <c r="G1476" s="136"/>
      <c r="H1476" s="136"/>
      <c r="I1476" s="111"/>
      <c r="J1476" s="129"/>
    </row>
    <row r="1477" spans="1:10" s="132" customFormat="1" ht="12.75">
      <c r="A1477" s="131"/>
      <c r="D1477" s="133"/>
      <c r="E1477" s="134"/>
      <c r="F1477" s="135"/>
      <c r="G1477" s="136"/>
      <c r="H1477" s="136"/>
      <c r="I1477" s="111"/>
      <c r="J1477" s="129"/>
    </row>
    <row r="1478" spans="1:10" s="132" customFormat="1" ht="12.75">
      <c r="A1478" s="131"/>
      <c r="D1478" s="133"/>
      <c r="E1478" s="134"/>
      <c r="F1478" s="135"/>
      <c r="G1478" s="136"/>
      <c r="H1478" s="136"/>
      <c r="I1478" s="111"/>
      <c r="J1478" s="129"/>
    </row>
    <row r="1479" spans="1:10" s="132" customFormat="1" ht="12.75">
      <c r="A1479" s="131"/>
      <c r="D1479" s="133"/>
      <c r="E1479" s="134"/>
      <c r="F1479" s="135"/>
      <c r="G1479" s="136"/>
      <c r="H1479" s="136"/>
      <c r="I1479" s="111"/>
      <c r="J1479" s="129"/>
    </row>
    <row r="1480" spans="1:10" s="132" customFormat="1" ht="12.75">
      <c r="A1480" s="131"/>
      <c r="D1480" s="133"/>
      <c r="E1480" s="134"/>
      <c r="F1480" s="135"/>
      <c r="G1480" s="136"/>
      <c r="H1480" s="136"/>
      <c r="I1480" s="111"/>
      <c r="J1480" s="129"/>
    </row>
    <row r="1481" spans="1:10" s="132" customFormat="1" ht="12.75">
      <c r="A1481" s="131"/>
      <c r="D1481" s="133"/>
      <c r="E1481" s="134"/>
      <c r="F1481" s="135"/>
      <c r="G1481" s="136"/>
      <c r="H1481" s="136"/>
      <c r="I1481" s="111"/>
      <c r="J1481" s="129"/>
    </row>
    <row r="1482" spans="1:10" s="132" customFormat="1" ht="12.75">
      <c r="A1482" s="131"/>
      <c r="D1482" s="133"/>
      <c r="E1482" s="134"/>
      <c r="F1482" s="135"/>
      <c r="G1482" s="136"/>
      <c r="H1482" s="136"/>
      <c r="I1482" s="111"/>
      <c r="J1482" s="129"/>
    </row>
    <row r="1483" spans="1:10" s="132" customFormat="1" ht="12.75">
      <c r="A1483" s="131"/>
      <c r="D1483" s="133"/>
      <c r="E1483" s="134"/>
      <c r="F1483" s="135"/>
      <c r="G1483" s="136"/>
      <c r="H1483" s="136"/>
      <c r="I1483" s="111"/>
      <c r="J1483" s="129"/>
    </row>
    <row r="1484" spans="1:10" s="132" customFormat="1" ht="12.75">
      <c r="A1484" s="131"/>
      <c r="D1484" s="133"/>
      <c r="E1484" s="134"/>
      <c r="F1484" s="135"/>
      <c r="G1484" s="136"/>
      <c r="H1484" s="136"/>
      <c r="I1484" s="111"/>
      <c r="J1484" s="129"/>
    </row>
    <row r="1485" spans="1:10" s="132" customFormat="1" ht="12.75">
      <c r="A1485" s="131"/>
      <c r="D1485" s="133"/>
      <c r="E1485" s="134"/>
      <c r="F1485" s="135"/>
      <c r="G1485" s="136"/>
      <c r="H1485" s="136"/>
      <c r="I1485" s="111"/>
      <c r="J1485" s="129"/>
    </row>
    <row r="1486" spans="1:10" s="132" customFormat="1" ht="12.75">
      <c r="A1486" s="131"/>
      <c r="D1486" s="133"/>
      <c r="E1486" s="134"/>
      <c r="F1486" s="135"/>
      <c r="G1486" s="136"/>
      <c r="H1486" s="136"/>
      <c r="I1486" s="111"/>
      <c r="J1486" s="129"/>
    </row>
    <row r="1487" spans="1:10" s="132" customFormat="1" ht="12.75">
      <c r="A1487" s="131"/>
      <c r="D1487" s="133"/>
      <c r="E1487" s="134"/>
      <c r="F1487" s="135"/>
      <c r="G1487" s="136"/>
      <c r="H1487" s="136"/>
      <c r="I1487" s="111"/>
      <c r="J1487" s="129"/>
    </row>
    <row r="1488" spans="1:10" s="132" customFormat="1" ht="12.75">
      <c r="A1488" s="131"/>
      <c r="D1488" s="133"/>
      <c r="E1488" s="134"/>
      <c r="F1488" s="135"/>
      <c r="G1488" s="136"/>
      <c r="H1488" s="136"/>
      <c r="I1488" s="111"/>
      <c r="J1488" s="129"/>
    </row>
    <row r="1489" spans="1:10" s="132" customFormat="1" ht="12.75">
      <c r="A1489" s="131"/>
      <c r="D1489" s="133"/>
      <c r="E1489" s="134"/>
      <c r="F1489" s="135"/>
      <c r="G1489" s="136"/>
      <c r="H1489" s="136"/>
      <c r="I1489" s="111"/>
      <c r="J1489" s="129"/>
    </row>
    <row r="1490" spans="1:10" s="132" customFormat="1" ht="12.75">
      <c r="A1490" s="131"/>
      <c r="D1490" s="133"/>
      <c r="E1490" s="134"/>
      <c r="F1490" s="135"/>
      <c r="G1490" s="136"/>
      <c r="H1490" s="136"/>
      <c r="I1490" s="111"/>
      <c r="J1490" s="129"/>
    </row>
    <row r="1491" spans="1:10" s="132" customFormat="1" ht="12.75">
      <c r="A1491" s="131"/>
      <c r="D1491" s="133"/>
      <c r="E1491" s="134"/>
      <c r="F1491" s="135"/>
      <c r="G1491" s="136"/>
      <c r="H1491" s="136"/>
      <c r="I1491" s="111"/>
      <c r="J1491" s="129"/>
    </row>
    <row r="1492" spans="1:10" s="132" customFormat="1" ht="12.75">
      <c r="A1492" s="131"/>
      <c r="D1492" s="133"/>
      <c r="E1492" s="134"/>
      <c r="F1492" s="135"/>
      <c r="G1492" s="136"/>
      <c r="H1492" s="136"/>
      <c r="I1492" s="111"/>
      <c r="J1492" s="129"/>
    </row>
    <row r="1493" spans="1:10" s="132" customFormat="1" ht="12.75">
      <c r="A1493" s="131"/>
      <c r="D1493" s="133"/>
      <c r="E1493" s="134"/>
      <c r="F1493" s="135"/>
      <c r="G1493" s="136"/>
      <c r="H1493" s="136"/>
      <c r="I1493" s="111"/>
      <c r="J1493" s="129"/>
    </row>
    <row r="1494" spans="1:10" s="132" customFormat="1" ht="12.75">
      <c r="A1494" s="131"/>
      <c r="D1494" s="133"/>
      <c r="E1494" s="134"/>
      <c r="F1494" s="135"/>
      <c r="G1494" s="136"/>
      <c r="H1494" s="136"/>
      <c r="I1494" s="111"/>
      <c r="J1494" s="129"/>
    </row>
    <row r="1495" spans="1:10" s="132" customFormat="1" ht="12.75">
      <c r="A1495" s="131"/>
      <c r="D1495" s="133"/>
      <c r="E1495" s="134"/>
      <c r="F1495" s="135"/>
      <c r="G1495" s="136"/>
      <c r="H1495" s="136"/>
      <c r="I1495" s="111"/>
      <c r="J1495" s="129"/>
    </row>
    <row r="1496" spans="1:10" s="132" customFormat="1" ht="12.75">
      <c r="A1496" s="131"/>
      <c r="D1496" s="133"/>
      <c r="E1496" s="134"/>
      <c r="F1496" s="135"/>
      <c r="G1496" s="136"/>
      <c r="H1496" s="136"/>
      <c r="I1496" s="111"/>
      <c r="J1496" s="129"/>
    </row>
    <row r="1497" spans="1:10" s="132" customFormat="1" ht="12.75">
      <c r="A1497" s="131"/>
      <c r="D1497" s="133"/>
      <c r="E1497" s="134"/>
      <c r="F1497" s="135"/>
      <c r="G1497" s="136"/>
      <c r="H1497" s="136"/>
      <c r="I1497" s="111"/>
      <c r="J1497" s="129"/>
    </row>
    <row r="1498" spans="1:10" s="132" customFormat="1" ht="12.75">
      <c r="A1498" s="131"/>
      <c r="D1498" s="133"/>
      <c r="E1498" s="134"/>
      <c r="F1498" s="135"/>
      <c r="G1498" s="136"/>
      <c r="H1498" s="136"/>
      <c r="I1498" s="111"/>
      <c r="J1498" s="129"/>
    </row>
    <row r="1499" spans="1:10" s="132" customFormat="1" ht="12.75">
      <c r="A1499" s="131"/>
      <c r="D1499" s="133"/>
      <c r="E1499" s="134"/>
      <c r="F1499" s="135"/>
      <c r="G1499" s="136"/>
      <c r="H1499" s="136"/>
      <c r="I1499" s="111"/>
      <c r="J1499" s="129"/>
    </row>
    <row r="1500" spans="1:10" s="132" customFormat="1" ht="12.75">
      <c r="A1500" s="131"/>
      <c r="D1500" s="133"/>
      <c r="E1500" s="134"/>
      <c r="F1500" s="135"/>
      <c r="G1500" s="136"/>
      <c r="H1500" s="136"/>
      <c r="I1500" s="111"/>
      <c r="J1500" s="129"/>
    </row>
    <row r="1501" spans="1:10" s="132" customFormat="1" ht="12.75">
      <c r="A1501" s="131"/>
      <c r="D1501" s="133"/>
      <c r="E1501" s="134"/>
      <c r="F1501" s="135"/>
      <c r="G1501" s="136"/>
      <c r="H1501" s="136"/>
      <c r="I1501" s="111"/>
      <c r="J1501" s="129"/>
    </row>
    <row r="1502" spans="1:10" s="132" customFormat="1" ht="12.75">
      <c r="A1502" s="131"/>
      <c r="D1502" s="133"/>
      <c r="E1502" s="134"/>
      <c r="F1502" s="135"/>
      <c r="G1502" s="136"/>
      <c r="H1502" s="136"/>
      <c r="I1502" s="111"/>
      <c r="J1502" s="129"/>
    </row>
    <row r="1503" spans="1:10" s="132" customFormat="1" ht="12.75">
      <c r="A1503" s="131"/>
      <c r="D1503" s="133"/>
      <c r="E1503" s="134"/>
      <c r="F1503" s="135"/>
      <c r="G1503" s="136"/>
      <c r="H1503" s="136"/>
      <c r="I1503" s="111"/>
      <c r="J1503" s="129"/>
    </row>
    <row r="1504" spans="1:10" s="132" customFormat="1" ht="12.75">
      <c r="A1504" s="131"/>
      <c r="D1504" s="133"/>
      <c r="E1504" s="134"/>
      <c r="F1504" s="135"/>
      <c r="G1504" s="136"/>
      <c r="H1504" s="136"/>
      <c r="I1504" s="111"/>
      <c r="J1504" s="129"/>
    </row>
    <row r="1505" spans="1:10" s="132" customFormat="1" ht="12.75">
      <c r="A1505" s="131"/>
      <c r="D1505" s="133"/>
      <c r="E1505" s="134"/>
      <c r="F1505" s="135"/>
      <c r="G1505" s="136"/>
      <c r="H1505" s="136"/>
      <c r="I1505" s="111"/>
      <c r="J1505" s="129"/>
    </row>
    <row r="1506" spans="1:10" s="132" customFormat="1" ht="12.75">
      <c r="A1506" s="131"/>
      <c r="D1506" s="133"/>
      <c r="E1506" s="134"/>
      <c r="F1506" s="135"/>
      <c r="G1506" s="136"/>
      <c r="H1506" s="136"/>
      <c r="I1506" s="111"/>
      <c r="J1506" s="129"/>
    </row>
    <row r="1507" spans="1:10" s="132" customFormat="1" ht="12.75">
      <c r="A1507" s="131"/>
      <c r="D1507" s="133"/>
      <c r="E1507" s="134"/>
      <c r="F1507" s="135"/>
      <c r="G1507" s="136"/>
      <c r="H1507" s="136"/>
      <c r="I1507" s="111"/>
      <c r="J1507" s="129"/>
    </row>
    <row r="1508" spans="1:10" s="132" customFormat="1" ht="12.75">
      <c r="A1508" s="131"/>
      <c r="D1508" s="133"/>
      <c r="E1508" s="134"/>
      <c r="F1508" s="135"/>
      <c r="G1508" s="136"/>
      <c r="H1508" s="136"/>
      <c r="I1508" s="111"/>
      <c r="J1508" s="129"/>
    </row>
    <row r="1509" spans="1:10" s="132" customFormat="1" ht="12.75">
      <c r="A1509" s="131"/>
      <c r="D1509" s="133"/>
      <c r="E1509" s="134"/>
      <c r="F1509" s="135"/>
      <c r="G1509" s="136"/>
      <c r="H1509" s="136"/>
      <c r="I1509" s="111"/>
      <c r="J1509" s="129"/>
    </row>
    <row r="1510" spans="1:10" s="132" customFormat="1" ht="12.75">
      <c r="A1510" s="131"/>
      <c r="D1510" s="133"/>
      <c r="E1510" s="134"/>
      <c r="F1510" s="135"/>
      <c r="G1510" s="136"/>
      <c r="H1510" s="136"/>
      <c r="I1510" s="111"/>
      <c r="J1510" s="129"/>
    </row>
    <row r="1511" spans="1:10" s="132" customFormat="1" ht="12.75">
      <c r="A1511" s="131"/>
      <c r="D1511" s="133"/>
      <c r="E1511" s="134"/>
      <c r="F1511" s="135"/>
      <c r="G1511" s="136"/>
      <c r="H1511" s="136"/>
      <c r="I1511" s="111"/>
      <c r="J1511" s="129"/>
    </row>
    <row r="1512" spans="1:10" s="132" customFormat="1" ht="12.75">
      <c r="A1512" s="131"/>
      <c r="D1512" s="133"/>
      <c r="E1512" s="134"/>
      <c r="F1512" s="135"/>
      <c r="G1512" s="136"/>
      <c r="H1512" s="136"/>
      <c r="I1512" s="111"/>
      <c r="J1512" s="129"/>
    </row>
    <row r="1513" spans="1:10" s="132" customFormat="1" ht="12.75">
      <c r="A1513" s="131"/>
      <c r="D1513" s="133"/>
      <c r="E1513" s="134"/>
      <c r="F1513" s="135"/>
      <c r="G1513" s="136"/>
      <c r="H1513" s="136"/>
      <c r="I1513" s="111"/>
      <c r="J1513" s="129"/>
    </row>
    <row r="1514" spans="1:10" s="132" customFormat="1" ht="12.75">
      <c r="A1514" s="131"/>
      <c r="D1514" s="133"/>
      <c r="E1514" s="134"/>
      <c r="F1514" s="135"/>
      <c r="G1514" s="136"/>
      <c r="H1514" s="136"/>
      <c r="I1514" s="111"/>
      <c r="J1514" s="129"/>
    </row>
    <row r="1515" spans="1:10" s="132" customFormat="1" ht="12.75">
      <c r="A1515" s="131"/>
      <c r="D1515" s="133"/>
      <c r="E1515" s="134"/>
      <c r="F1515" s="135"/>
      <c r="G1515" s="136"/>
      <c r="H1515" s="136"/>
      <c r="I1515" s="111"/>
      <c r="J1515" s="129"/>
    </row>
    <row r="1516" spans="1:10" s="132" customFormat="1" ht="12.75">
      <c r="A1516" s="131"/>
      <c r="D1516" s="133"/>
      <c r="E1516" s="134"/>
      <c r="F1516" s="135"/>
      <c r="G1516" s="136"/>
      <c r="H1516" s="136"/>
      <c r="I1516" s="111"/>
      <c r="J1516" s="129"/>
    </row>
    <row r="1517" spans="1:10" s="132" customFormat="1" ht="12.75">
      <c r="A1517" s="131"/>
      <c r="D1517" s="133"/>
      <c r="E1517" s="134"/>
      <c r="F1517" s="135"/>
      <c r="G1517" s="136"/>
      <c r="H1517" s="136"/>
      <c r="I1517" s="111"/>
      <c r="J1517" s="129"/>
    </row>
    <row r="1518" spans="1:10" s="132" customFormat="1" ht="12.75">
      <c r="A1518" s="131"/>
      <c r="D1518" s="133"/>
      <c r="E1518" s="134"/>
      <c r="F1518" s="135"/>
      <c r="G1518" s="136"/>
      <c r="H1518" s="136"/>
      <c r="I1518" s="111"/>
      <c r="J1518" s="129"/>
    </row>
    <row r="1519" spans="1:10" s="132" customFormat="1" ht="12.75">
      <c r="A1519" s="131"/>
      <c r="D1519" s="133"/>
      <c r="E1519" s="134"/>
      <c r="F1519" s="135"/>
      <c r="G1519" s="136"/>
      <c r="H1519" s="136"/>
      <c r="I1519" s="111"/>
      <c r="J1519" s="129"/>
    </row>
    <row r="1520" spans="1:10" s="132" customFormat="1" ht="12.75">
      <c r="A1520" s="131"/>
      <c r="D1520" s="133"/>
      <c r="E1520" s="134"/>
      <c r="F1520" s="135"/>
      <c r="G1520" s="136"/>
      <c r="H1520" s="136"/>
      <c r="I1520" s="111"/>
      <c r="J1520" s="129"/>
    </row>
    <row r="1521" spans="1:10" s="132" customFormat="1" ht="12.75">
      <c r="A1521" s="131"/>
      <c r="D1521" s="133"/>
      <c r="E1521" s="134"/>
      <c r="F1521" s="135"/>
      <c r="G1521" s="136"/>
      <c r="H1521" s="136"/>
      <c r="I1521" s="111"/>
      <c r="J1521" s="129"/>
    </row>
    <row r="1522" spans="1:10" s="132" customFormat="1" ht="12.75">
      <c r="A1522" s="131"/>
      <c r="D1522" s="133"/>
      <c r="E1522" s="134"/>
      <c r="F1522" s="135"/>
      <c r="G1522" s="136"/>
      <c r="H1522" s="136"/>
      <c r="I1522" s="111"/>
      <c r="J1522" s="129"/>
    </row>
    <row r="1523" spans="1:10" s="132" customFormat="1" ht="12.75">
      <c r="A1523" s="131"/>
      <c r="D1523" s="133"/>
      <c r="E1523" s="134"/>
      <c r="F1523" s="135"/>
      <c r="G1523" s="136"/>
      <c r="H1523" s="136"/>
      <c r="I1523" s="111"/>
      <c r="J1523" s="129"/>
    </row>
    <row r="1524" spans="1:10" s="132" customFormat="1" ht="12.75">
      <c r="A1524" s="131"/>
      <c r="D1524" s="133"/>
      <c r="E1524" s="134"/>
      <c r="F1524" s="135"/>
      <c r="G1524" s="136"/>
      <c r="H1524" s="136"/>
      <c r="I1524" s="111"/>
      <c r="J1524" s="129"/>
    </row>
    <row r="1525" spans="1:10" s="132" customFormat="1" ht="12.75">
      <c r="A1525" s="131"/>
      <c r="D1525" s="133"/>
      <c r="E1525" s="134"/>
      <c r="F1525" s="135"/>
      <c r="G1525" s="136"/>
      <c r="H1525" s="136"/>
      <c r="I1525" s="111"/>
      <c r="J1525" s="129"/>
    </row>
    <row r="1526" spans="1:10" s="132" customFormat="1" ht="12.75">
      <c r="A1526" s="131"/>
      <c r="D1526" s="133"/>
      <c r="E1526" s="134"/>
      <c r="F1526" s="135"/>
      <c r="G1526" s="136"/>
      <c r="H1526" s="136"/>
      <c r="I1526" s="111"/>
      <c r="J1526" s="129"/>
    </row>
    <row r="1527" spans="1:10" s="132" customFormat="1" ht="12.75">
      <c r="A1527" s="131"/>
      <c r="D1527" s="133"/>
      <c r="E1527" s="134"/>
      <c r="F1527" s="135"/>
      <c r="G1527" s="136"/>
      <c r="H1527" s="136"/>
      <c r="I1527" s="111"/>
      <c r="J1527" s="129"/>
    </row>
    <row r="1528" spans="1:10" s="132" customFormat="1" ht="12.75">
      <c r="A1528" s="131"/>
      <c r="D1528" s="133"/>
      <c r="E1528" s="134"/>
      <c r="F1528" s="135"/>
      <c r="G1528" s="136"/>
      <c r="H1528" s="136"/>
      <c r="I1528" s="111"/>
      <c r="J1528" s="129"/>
    </row>
    <row r="1529" spans="1:10" s="132" customFormat="1" ht="12.75">
      <c r="A1529" s="131"/>
      <c r="D1529" s="133"/>
      <c r="E1529" s="134"/>
      <c r="F1529" s="135"/>
      <c r="G1529" s="136"/>
      <c r="H1529" s="136"/>
      <c r="I1529" s="111"/>
      <c r="J1529" s="129"/>
    </row>
    <row r="1530" spans="1:10" s="132" customFormat="1" ht="12.75">
      <c r="A1530" s="131"/>
      <c r="D1530" s="133"/>
      <c r="E1530" s="134"/>
      <c r="F1530" s="135"/>
      <c r="G1530" s="136"/>
      <c r="H1530" s="136"/>
      <c r="I1530" s="111"/>
      <c r="J1530" s="129"/>
    </row>
    <row r="1531" spans="1:10" s="132" customFormat="1" ht="12.75">
      <c r="A1531" s="131"/>
      <c r="D1531" s="133"/>
      <c r="E1531" s="134"/>
      <c r="F1531" s="135"/>
      <c r="G1531" s="136"/>
      <c r="H1531" s="136"/>
      <c r="I1531" s="111"/>
      <c r="J1531" s="129"/>
    </row>
    <row r="1532" spans="1:10" s="132" customFormat="1" ht="12.75">
      <c r="A1532" s="131"/>
      <c r="D1532" s="133"/>
      <c r="E1532" s="134"/>
      <c r="F1532" s="135"/>
      <c r="G1532" s="136"/>
      <c r="H1532" s="136"/>
      <c r="I1532" s="111"/>
      <c r="J1532" s="129"/>
    </row>
    <row r="1533" spans="1:10" s="132" customFormat="1" ht="12.75">
      <c r="A1533" s="131"/>
      <c r="D1533" s="133"/>
      <c r="E1533" s="134"/>
      <c r="F1533" s="135"/>
      <c r="G1533" s="136"/>
      <c r="H1533" s="136"/>
      <c r="I1533" s="111"/>
      <c r="J1533" s="129"/>
    </row>
    <row r="1534" spans="1:10" s="132" customFormat="1" ht="12.75">
      <c r="A1534" s="131"/>
      <c r="D1534" s="133"/>
      <c r="E1534" s="134"/>
      <c r="F1534" s="135"/>
      <c r="G1534" s="136"/>
      <c r="H1534" s="136"/>
      <c r="I1534" s="111"/>
      <c r="J1534" s="129"/>
    </row>
    <row r="1535" spans="1:10" s="132" customFormat="1" ht="12.75">
      <c r="A1535" s="131"/>
      <c r="D1535" s="133"/>
      <c r="E1535" s="134"/>
      <c r="F1535" s="135"/>
      <c r="G1535" s="136"/>
      <c r="H1535" s="136"/>
      <c r="I1535" s="111"/>
      <c r="J1535" s="129"/>
    </row>
    <row r="1536" spans="1:10" s="132" customFormat="1" ht="12.75">
      <c r="A1536" s="131"/>
      <c r="D1536" s="133"/>
      <c r="E1536" s="134"/>
      <c r="F1536" s="135"/>
      <c r="G1536" s="136"/>
      <c r="H1536" s="136"/>
      <c r="I1536" s="111"/>
      <c r="J1536" s="129"/>
    </row>
    <row r="1537" spans="1:10" s="132" customFormat="1" ht="12.75">
      <c r="A1537" s="131"/>
      <c r="D1537" s="133"/>
      <c r="E1537" s="134"/>
      <c r="F1537" s="135"/>
      <c r="G1537" s="136"/>
      <c r="H1537" s="136"/>
      <c r="I1537" s="111"/>
      <c r="J1537" s="129"/>
    </row>
    <row r="1538" spans="1:10" s="132" customFormat="1" ht="12.75">
      <c r="A1538" s="131"/>
      <c r="D1538" s="133"/>
      <c r="E1538" s="134"/>
      <c r="F1538" s="135"/>
      <c r="G1538" s="136"/>
      <c r="H1538" s="136"/>
      <c r="I1538" s="111"/>
      <c r="J1538" s="129"/>
    </row>
    <row r="1539" spans="1:10" s="132" customFormat="1" ht="12.75">
      <c r="A1539" s="131"/>
      <c r="D1539" s="133"/>
      <c r="E1539" s="134"/>
      <c r="F1539" s="135"/>
      <c r="G1539" s="136"/>
      <c r="H1539" s="136"/>
      <c r="I1539" s="111"/>
      <c r="J1539" s="129"/>
    </row>
    <row r="1540" spans="1:10" s="132" customFormat="1" ht="12.75">
      <c r="A1540" s="131"/>
      <c r="D1540" s="133"/>
      <c r="E1540" s="134"/>
      <c r="F1540" s="135"/>
      <c r="G1540" s="136"/>
      <c r="H1540" s="136"/>
      <c r="I1540" s="111"/>
      <c r="J1540" s="129"/>
    </row>
    <row r="1541" spans="1:10" s="132" customFormat="1" ht="12.75">
      <c r="A1541" s="131"/>
      <c r="D1541" s="133"/>
      <c r="E1541" s="134"/>
      <c r="F1541" s="135"/>
      <c r="G1541" s="136"/>
      <c r="H1541" s="136"/>
      <c r="I1541" s="111"/>
      <c r="J1541" s="129"/>
    </row>
    <row r="1542" spans="1:10" s="132" customFormat="1" ht="12.75">
      <c r="A1542" s="131"/>
      <c r="D1542" s="133"/>
      <c r="E1542" s="134"/>
      <c r="F1542" s="135"/>
      <c r="G1542" s="136"/>
      <c r="H1542" s="136"/>
      <c r="I1542" s="111"/>
      <c r="J1542" s="129"/>
    </row>
    <row r="1543" spans="1:10" s="132" customFormat="1" ht="12.75">
      <c r="A1543" s="131"/>
      <c r="D1543" s="133"/>
      <c r="E1543" s="134"/>
      <c r="F1543" s="135"/>
      <c r="G1543" s="136"/>
      <c r="H1543" s="136"/>
      <c r="I1543" s="111"/>
      <c r="J1543" s="129"/>
    </row>
    <row r="1544" spans="1:10" s="132" customFormat="1" ht="12.75">
      <c r="A1544" s="131"/>
      <c r="D1544" s="133"/>
      <c r="E1544" s="134"/>
      <c r="F1544" s="135"/>
      <c r="G1544" s="136"/>
      <c r="H1544" s="136"/>
      <c r="I1544" s="111"/>
      <c r="J1544" s="129"/>
    </row>
    <row r="1545" spans="1:10" s="132" customFormat="1" ht="12.75">
      <c r="A1545" s="131"/>
      <c r="D1545" s="133"/>
      <c r="E1545" s="134"/>
      <c r="F1545" s="135"/>
      <c r="G1545" s="136"/>
      <c r="H1545" s="136"/>
      <c r="I1545" s="111"/>
      <c r="J1545" s="129"/>
    </row>
    <row r="1546" spans="1:10" s="132" customFormat="1" ht="12.75">
      <c r="A1546" s="131"/>
      <c r="D1546" s="133"/>
      <c r="E1546" s="134"/>
      <c r="F1546" s="135"/>
      <c r="G1546" s="136"/>
      <c r="H1546" s="136"/>
      <c r="I1546" s="111"/>
      <c r="J1546" s="129"/>
    </row>
    <row r="1547" spans="1:10" s="132" customFormat="1" ht="12.75">
      <c r="A1547" s="131"/>
      <c r="D1547" s="133"/>
      <c r="E1547" s="134"/>
      <c r="F1547" s="135"/>
      <c r="G1547" s="136"/>
      <c r="H1547" s="136"/>
      <c r="I1547" s="111"/>
      <c r="J1547" s="129"/>
    </row>
    <row r="1548" spans="1:10" s="132" customFormat="1" ht="12.75">
      <c r="A1548" s="131"/>
      <c r="D1548" s="133"/>
      <c r="E1548" s="134"/>
      <c r="F1548" s="135"/>
      <c r="G1548" s="136"/>
      <c r="H1548" s="136"/>
      <c r="I1548" s="111"/>
      <c r="J1548" s="129"/>
    </row>
    <row r="1549" spans="1:10" s="132" customFormat="1" ht="12.75">
      <c r="A1549" s="131"/>
      <c r="D1549" s="133"/>
      <c r="E1549" s="134"/>
      <c r="F1549" s="135"/>
      <c r="G1549" s="136"/>
      <c r="H1549" s="136"/>
      <c r="I1549" s="111"/>
      <c r="J1549" s="129"/>
    </row>
    <row r="1550" spans="1:10" s="132" customFormat="1" ht="12.75">
      <c r="A1550" s="131"/>
      <c r="D1550" s="133"/>
      <c r="E1550" s="134"/>
      <c r="F1550" s="135"/>
      <c r="G1550" s="136"/>
      <c r="H1550" s="136"/>
      <c r="I1550" s="111"/>
      <c r="J1550" s="129"/>
    </row>
    <row r="1551" spans="1:10" s="132" customFormat="1" ht="12.75">
      <c r="A1551" s="131"/>
      <c r="D1551" s="133"/>
      <c r="E1551" s="134"/>
      <c r="F1551" s="135"/>
      <c r="G1551" s="136"/>
      <c r="H1551" s="136"/>
      <c r="I1551" s="111"/>
      <c r="J1551" s="129"/>
    </row>
    <row r="1552" spans="1:10" s="132" customFormat="1" ht="12.75">
      <c r="A1552" s="131"/>
      <c r="D1552" s="133"/>
      <c r="E1552" s="134"/>
      <c r="F1552" s="135"/>
      <c r="G1552" s="136"/>
      <c r="H1552" s="136"/>
      <c r="I1552" s="111"/>
      <c r="J1552" s="129"/>
    </row>
    <row r="1553" spans="1:10" s="132" customFormat="1" ht="12.75">
      <c r="A1553" s="131"/>
      <c r="D1553" s="133"/>
      <c r="E1553" s="134"/>
      <c r="F1553" s="135"/>
      <c r="G1553" s="136"/>
      <c r="H1553" s="136"/>
      <c r="I1553" s="111"/>
      <c r="J1553" s="129"/>
    </row>
    <row r="1554" spans="1:10" s="132" customFormat="1" ht="12.75">
      <c r="A1554" s="131"/>
      <c r="D1554" s="133"/>
      <c r="E1554" s="134"/>
      <c r="F1554" s="135"/>
      <c r="G1554" s="136"/>
      <c r="H1554" s="136"/>
      <c r="I1554" s="111"/>
      <c r="J1554" s="129"/>
    </row>
    <row r="1555" spans="1:10" s="132" customFormat="1" ht="12.75">
      <c r="A1555" s="131"/>
      <c r="D1555" s="133"/>
      <c r="E1555" s="134"/>
      <c r="F1555" s="135"/>
      <c r="G1555" s="136"/>
      <c r="H1555" s="136"/>
      <c r="I1555" s="111"/>
      <c r="J1555" s="129"/>
    </row>
    <row r="1556" spans="1:10" s="132" customFormat="1" ht="12.75">
      <c r="A1556" s="131"/>
      <c r="D1556" s="133"/>
      <c r="E1556" s="134"/>
      <c r="F1556" s="135"/>
      <c r="G1556" s="136"/>
      <c r="H1556" s="136"/>
      <c r="I1556" s="111"/>
      <c r="J1556" s="129"/>
    </row>
    <row r="1557" spans="1:10" s="132" customFormat="1" ht="12.75">
      <c r="A1557" s="131"/>
      <c r="D1557" s="133"/>
      <c r="E1557" s="134"/>
      <c r="F1557" s="135"/>
      <c r="G1557" s="136"/>
      <c r="H1557" s="136"/>
      <c r="I1557" s="111"/>
      <c r="J1557" s="129"/>
    </row>
    <row r="1558" spans="1:10" s="132" customFormat="1" ht="12.75">
      <c r="A1558" s="131"/>
      <c r="D1558" s="133"/>
      <c r="E1558" s="134"/>
      <c r="F1558" s="135"/>
      <c r="G1558" s="136"/>
      <c r="H1558" s="136"/>
      <c r="I1558" s="111"/>
      <c r="J1558" s="129"/>
    </row>
    <row r="1559" spans="1:10" s="132" customFormat="1" ht="12.75">
      <c r="A1559" s="131"/>
      <c r="D1559" s="133"/>
      <c r="E1559" s="134"/>
      <c r="F1559" s="135"/>
      <c r="G1559" s="136"/>
      <c r="H1559" s="136"/>
      <c r="I1559" s="111"/>
      <c r="J1559" s="129"/>
    </row>
    <row r="1560" spans="1:10" s="132" customFormat="1" ht="12.75">
      <c r="A1560" s="131"/>
      <c r="D1560" s="133"/>
      <c r="E1560" s="134"/>
      <c r="F1560" s="135"/>
      <c r="G1560" s="136"/>
      <c r="H1560" s="136"/>
      <c r="I1560" s="111"/>
      <c r="J1560" s="129"/>
    </row>
    <row r="1561" spans="1:10" s="132" customFormat="1" ht="12.75">
      <c r="A1561" s="131"/>
      <c r="D1561" s="133"/>
      <c r="E1561" s="134"/>
      <c r="F1561" s="135"/>
      <c r="G1561" s="136"/>
      <c r="H1561" s="136"/>
      <c r="I1561" s="111"/>
      <c r="J1561" s="129"/>
    </row>
    <row r="1562" spans="1:10" s="132" customFormat="1" ht="12.75">
      <c r="A1562" s="131"/>
      <c r="D1562" s="133"/>
      <c r="E1562" s="134"/>
      <c r="F1562" s="135"/>
      <c r="G1562" s="136"/>
      <c r="H1562" s="136"/>
      <c r="I1562" s="111"/>
      <c r="J1562" s="129"/>
    </row>
    <row r="1563" spans="1:10" s="132" customFormat="1" ht="12.75">
      <c r="A1563" s="131"/>
      <c r="D1563" s="133"/>
      <c r="E1563" s="134"/>
      <c r="F1563" s="135"/>
      <c r="G1563" s="136"/>
      <c r="H1563" s="136"/>
      <c r="I1563" s="111"/>
      <c r="J1563" s="129"/>
    </row>
    <row r="1564" spans="1:10" s="132" customFormat="1" ht="12.75">
      <c r="A1564" s="131"/>
      <c r="D1564" s="133"/>
      <c r="E1564" s="134"/>
      <c r="F1564" s="135"/>
      <c r="G1564" s="136"/>
      <c r="H1564" s="136"/>
      <c r="I1564" s="111"/>
      <c r="J1564" s="129"/>
    </row>
    <row r="1565" spans="1:10" s="132" customFormat="1" ht="12.75">
      <c r="A1565" s="131"/>
      <c r="D1565" s="133"/>
      <c r="E1565" s="134"/>
      <c r="F1565" s="135"/>
      <c r="G1565" s="136"/>
      <c r="H1565" s="136"/>
      <c r="I1565" s="111"/>
      <c r="J1565" s="129"/>
    </row>
    <row r="1566" spans="1:10" s="132" customFormat="1" ht="12.75">
      <c r="A1566" s="131"/>
      <c r="D1566" s="133"/>
      <c r="E1566" s="134"/>
      <c r="F1566" s="135"/>
      <c r="G1566" s="136"/>
      <c r="H1566" s="136"/>
      <c r="I1566" s="111"/>
      <c r="J1566" s="129"/>
    </row>
    <row r="1567" spans="1:10" s="132" customFormat="1" ht="12.75">
      <c r="A1567" s="131"/>
      <c r="D1567" s="133"/>
      <c r="E1567" s="134"/>
      <c r="F1567" s="135"/>
      <c r="G1567" s="136"/>
      <c r="H1567" s="136"/>
      <c r="I1567" s="111"/>
      <c r="J1567" s="129"/>
    </row>
    <row r="1568" spans="1:10" s="132" customFormat="1" ht="12.75">
      <c r="A1568" s="131"/>
      <c r="D1568" s="133"/>
      <c r="E1568" s="134"/>
      <c r="F1568" s="135"/>
      <c r="G1568" s="136"/>
      <c r="H1568" s="136"/>
      <c r="I1568" s="111"/>
      <c r="J1568" s="129"/>
    </row>
    <row r="1569" spans="1:10" s="132" customFormat="1" ht="12.75">
      <c r="A1569" s="131"/>
      <c r="D1569" s="133"/>
      <c r="E1569" s="134"/>
      <c r="F1569" s="135"/>
      <c r="G1569" s="136"/>
      <c r="H1569" s="136"/>
      <c r="I1569" s="111"/>
      <c r="J1569" s="129"/>
    </row>
    <row r="1570" spans="1:10" s="132" customFormat="1" ht="12.75">
      <c r="A1570" s="131"/>
      <c r="D1570" s="133"/>
      <c r="E1570" s="134"/>
      <c r="F1570" s="135"/>
      <c r="G1570" s="136"/>
      <c r="H1570" s="136"/>
      <c r="I1570" s="111"/>
      <c r="J1570" s="129"/>
    </row>
    <row r="1571" spans="1:10" s="132" customFormat="1" ht="12.75">
      <c r="A1571" s="131"/>
      <c r="D1571" s="133"/>
      <c r="E1571" s="134"/>
      <c r="F1571" s="135"/>
      <c r="G1571" s="136"/>
      <c r="H1571" s="136"/>
      <c r="I1571" s="111"/>
      <c r="J1571" s="129"/>
    </row>
    <row r="1572" spans="1:10" s="132" customFormat="1" ht="12.75">
      <c r="A1572" s="131"/>
      <c r="D1572" s="133"/>
      <c r="E1572" s="134"/>
      <c r="F1572" s="135"/>
      <c r="G1572" s="136"/>
      <c r="H1572" s="136"/>
      <c r="I1572" s="111"/>
      <c r="J1572" s="129"/>
    </row>
    <row r="1573" spans="1:10" s="132" customFormat="1" ht="12.75">
      <c r="A1573" s="131"/>
      <c r="D1573" s="133"/>
      <c r="E1573" s="134"/>
      <c r="F1573" s="135"/>
      <c r="G1573" s="136"/>
      <c r="H1573" s="136"/>
      <c r="I1573" s="111"/>
      <c r="J1573" s="129"/>
    </row>
    <row r="1574" spans="1:10" s="132" customFormat="1" ht="12.75">
      <c r="A1574" s="131"/>
      <c r="D1574" s="133"/>
      <c r="E1574" s="134"/>
      <c r="F1574" s="135"/>
      <c r="G1574" s="136"/>
      <c r="H1574" s="136"/>
      <c r="I1574" s="111"/>
      <c r="J1574" s="129"/>
    </row>
    <row r="1575" spans="1:10" s="132" customFormat="1" ht="12.75">
      <c r="A1575" s="131"/>
      <c r="D1575" s="133"/>
      <c r="E1575" s="134"/>
      <c r="F1575" s="135"/>
      <c r="G1575" s="136"/>
      <c r="H1575" s="136"/>
      <c r="I1575" s="111"/>
      <c r="J1575" s="129"/>
    </row>
    <row r="1576" spans="1:10" s="132" customFormat="1" ht="12.75">
      <c r="A1576" s="131"/>
      <c r="D1576" s="133"/>
      <c r="E1576" s="134"/>
      <c r="F1576" s="135"/>
      <c r="G1576" s="136"/>
      <c r="H1576" s="136"/>
      <c r="I1576" s="111"/>
      <c r="J1576" s="129"/>
    </row>
    <row r="1577" spans="1:10" s="132" customFormat="1" ht="12.75">
      <c r="A1577" s="131"/>
      <c r="D1577" s="133"/>
      <c r="E1577" s="134"/>
      <c r="F1577" s="135"/>
      <c r="G1577" s="136"/>
      <c r="H1577" s="136"/>
      <c r="I1577" s="111"/>
      <c r="J1577" s="129"/>
    </row>
    <row r="1578" spans="1:10" s="132" customFormat="1" ht="12.75">
      <c r="A1578" s="131"/>
      <c r="D1578" s="133"/>
      <c r="E1578" s="134"/>
      <c r="F1578" s="135"/>
      <c r="G1578" s="136"/>
      <c r="H1578" s="136"/>
      <c r="I1578" s="111"/>
      <c r="J1578" s="129"/>
    </row>
    <row r="1579" spans="1:10" s="132" customFormat="1" ht="12.75">
      <c r="A1579" s="131"/>
      <c r="D1579" s="133"/>
      <c r="E1579" s="134"/>
      <c r="F1579" s="135"/>
      <c r="G1579" s="136"/>
      <c r="H1579" s="136"/>
      <c r="I1579" s="111"/>
      <c r="J1579" s="129"/>
    </row>
    <row r="1580" spans="1:10" s="132" customFormat="1" ht="12.75">
      <c r="A1580" s="131"/>
      <c r="D1580" s="133"/>
      <c r="E1580" s="134"/>
      <c r="F1580" s="135"/>
      <c r="G1580" s="136"/>
      <c r="H1580" s="136"/>
      <c r="I1580" s="111"/>
      <c r="J1580" s="129"/>
    </row>
    <row r="1581" spans="1:10" s="132" customFormat="1" ht="12.75">
      <c r="A1581" s="131"/>
      <c r="D1581" s="133"/>
      <c r="E1581" s="134"/>
      <c r="F1581" s="135"/>
      <c r="G1581" s="136"/>
      <c r="H1581" s="136"/>
      <c r="I1581" s="111"/>
      <c r="J1581" s="129"/>
    </row>
    <row r="1582" spans="1:10" s="132" customFormat="1" ht="12.75">
      <c r="A1582" s="131"/>
      <c r="D1582" s="133"/>
      <c r="E1582" s="134"/>
      <c r="F1582" s="135"/>
      <c r="G1582" s="136"/>
      <c r="H1582" s="136"/>
      <c r="I1582" s="111"/>
      <c r="J1582" s="129"/>
    </row>
    <row r="1583" spans="1:10" s="132" customFormat="1" ht="12.75">
      <c r="A1583" s="131"/>
      <c r="D1583" s="133"/>
      <c r="E1583" s="134"/>
      <c r="F1583" s="135"/>
      <c r="G1583" s="136"/>
      <c r="H1583" s="136"/>
      <c r="I1583" s="111"/>
      <c r="J1583" s="129"/>
    </row>
    <row r="1584" spans="1:10" s="132" customFormat="1" ht="12.75">
      <c r="A1584" s="131"/>
      <c r="D1584" s="133"/>
      <c r="E1584" s="134"/>
      <c r="F1584" s="135"/>
      <c r="G1584" s="136"/>
      <c r="H1584" s="136"/>
      <c r="I1584" s="111"/>
      <c r="J1584" s="129"/>
    </row>
    <row r="1585" spans="1:10" s="132" customFormat="1" ht="12.75">
      <c r="A1585" s="131"/>
      <c r="D1585" s="133"/>
      <c r="E1585" s="134"/>
      <c r="F1585" s="135"/>
      <c r="G1585" s="136"/>
      <c r="H1585" s="136"/>
      <c r="I1585" s="111"/>
      <c r="J1585" s="129"/>
    </row>
    <row r="1586" spans="1:10" s="132" customFormat="1" ht="12.75">
      <c r="A1586" s="131"/>
      <c r="D1586" s="133"/>
      <c r="E1586" s="134"/>
      <c r="F1586" s="135"/>
      <c r="G1586" s="136"/>
      <c r="H1586" s="136"/>
      <c r="I1586" s="111"/>
      <c r="J1586" s="129"/>
    </row>
    <row r="1587" spans="1:10" s="132" customFormat="1" ht="12.75">
      <c r="A1587" s="131"/>
      <c r="D1587" s="133"/>
      <c r="E1587" s="134"/>
      <c r="F1587" s="135"/>
      <c r="G1587" s="136"/>
      <c r="H1587" s="136"/>
      <c r="I1587" s="111"/>
      <c r="J1587" s="129"/>
    </row>
    <row r="1588" spans="1:10" s="132" customFormat="1" ht="12.75">
      <c r="A1588" s="131"/>
      <c r="D1588" s="133"/>
      <c r="E1588" s="134"/>
      <c r="F1588" s="135"/>
      <c r="G1588" s="136"/>
      <c r="H1588" s="136"/>
      <c r="I1588" s="111"/>
      <c r="J1588" s="129"/>
    </row>
    <row r="1589" spans="1:10" s="132" customFormat="1" ht="12.75">
      <c r="A1589" s="131"/>
      <c r="D1589" s="133"/>
      <c r="E1589" s="134"/>
      <c r="F1589" s="135"/>
      <c r="G1589" s="136"/>
      <c r="H1589" s="136"/>
      <c r="I1589" s="111"/>
      <c r="J1589" s="129"/>
    </row>
    <row r="1590" spans="1:10" s="132" customFormat="1" ht="12.75">
      <c r="A1590" s="131"/>
      <c r="D1590" s="133"/>
      <c r="E1590" s="134"/>
      <c r="F1590" s="135"/>
      <c r="G1590" s="136"/>
      <c r="H1590" s="136"/>
      <c r="I1590" s="111"/>
      <c r="J1590" s="129"/>
    </row>
    <row r="1591" spans="1:10" s="132" customFormat="1" ht="12.75">
      <c r="A1591" s="131"/>
      <c r="D1591" s="133"/>
      <c r="E1591" s="134"/>
      <c r="F1591" s="135"/>
      <c r="G1591" s="136"/>
      <c r="H1591" s="136"/>
      <c r="I1591" s="111"/>
      <c r="J1591" s="129"/>
    </row>
    <row r="1592" spans="1:10" s="132" customFormat="1" ht="12.75">
      <c r="A1592" s="131"/>
      <c r="D1592" s="133"/>
      <c r="E1592" s="134"/>
      <c r="F1592" s="135"/>
      <c r="G1592" s="136"/>
      <c r="H1592" s="136"/>
      <c r="I1592" s="111"/>
      <c r="J1592" s="129"/>
    </row>
    <row r="1593" spans="1:10" s="132" customFormat="1" ht="12.75">
      <c r="A1593" s="131"/>
      <c r="D1593" s="133"/>
      <c r="E1593" s="134"/>
      <c r="F1593" s="135"/>
      <c r="G1593" s="136"/>
      <c r="H1593" s="136"/>
      <c r="I1593" s="111"/>
      <c r="J1593" s="129"/>
    </row>
    <row r="1594" spans="1:10" s="132" customFormat="1" ht="12.75">
      <c r="A1594" s="131"/>
      <c r="D1594" s="133"/>
      <c r="E1594" s="134"/>
      <c r="F1594" s="135"/>
      <c r="G1594" s="136"/>
      <c r="H1594" s="136"/>
      <c r="I1594" s="111"/>
      <c r="J1594" s="129"/>
    </row>
    <row r="1595" spans="1:10" s="132" customFormat="1" ht="12.75">
      <c r="A1595" s="131"/>
      <c r="D1595" s="133"/>
      <c r="E1595" s="134"/>
      <c r="F1595" s="135"/>
      <c r="G1595" s="136"/>
      <c r="H1595" s="136"/>
      <c r="I1595" s="111"/>
      <c r="J1595" s="129"/>
    </row>
    <row r="1596" spans="1:10" s="132" customFormat="1" ht="12.75">
      <c r="A1596" s="131"/>
      <c r="D1596" s="133"/>
      <c r="E1596" s="134"/>
      <c r="F1596" s="135"/>
      <c r="G1596" s="136"/>
      <c r="H1596" s="136"/>
      <c r="I1596" s="111"/>
      <c r="J1596" s="129"/>
    </row>
    <row r="1597" spans="1:10" s="132" customFormat="1" ht="12.75">
      <c r="A1597" s="131"/>
      <c r="D1597" s="133"/>
      <c r="E1597" s="134"/>
      <c r="F1597" s="135"/>
      <c r="G1597" s="136"/>
      <c r="H1597" s="136"/>
      <c r="I1597" s="111"/>
      <c r="J1597" s="129"/>
    </row>
    <row r="1598" spans="1:10" s="132" customFormat="1" ht="12.75">
      <c r="A1598" s="131"/>
      <c r="D1598" s="133"/>
      <c r="E1598" s="134"/>
      <c r="F1598" s="135"/>
      <c r="G1598" s="136"/>
      <c r="H1598" s="136"/>
      <c r="I1598" s="111"/>
      <c r="J1598" s="129"/>
    </row>
    <row r="1599" spans="1:10" s="132" customFormat="1" ht="12.75">
      <c r="A1599" s="131"/>
      <c r="D1599" s="133"/>
      <c r="E1599" s="134"/>
      <c r="F1599" s="135"/>
      <c r="G1599" s="136"/>
      <c r="H1599" s="136"/>
      <c r="I1599" s="111"/>
      <c r="J1599" s="129"/>
    </row>
    <row r="1600" spans="1:10" s="132" customFormat="1" ht="12.75">
      <c r="A1600" s="131"/>
      <c r="D1600" s="133"/>
      <c r="E1600" s="134"/>
      <c r="F1600" s="135"/>
      <c r="G1600" s="136"/>
      <c r="H1600" s="136"/>
      <c r="I1600" s="111"/>
      <c r="J1600" s="129"/>
    </row>
    <row r="1601" spans="1:10" s="132" customFormat="1" ht="12.75">
      <c r="A1601" s="131"/>
      <c r="D1601" s="133"/>
      <c r="E1601" s="134"/>
      <c r="F1601" s="135"/>
      <c r="G1601" s="136"/>
      <c r="H1601" s="136"/>
      <c r="I1601" s="111"/>
      <c r="J1601" s="129"/>
    </row>
    <row r="1602" spans="1:10" s="132" customFormat="1" ht="12.75">
      <c r="A1602" s="131"/>
      <c r="D1602" s="133"/>
      <c r="E1602" s="134"/>
      <c r="F1602" s="135"/>
      <c r="G1602" s="136"/>
      <c r="H1602" s="136"/>
      <c r="I1602" s="111"/>
      <c r="J1602" s="129"/>
    </row>
    <row r="1603" spans="1:10" s="132" customFormat="1" ht="12.75">
      <c r="A1603" s="131"/>
      <c r="D1603" s="133"/>
      <c r="E1603" s="134"/>
      <c r="F1603" s="135"/>
      <c r="G1603" s="136"/>
      <c r="H1603" s="136"/>
      <c r="I1603" s="111"/>
      <c r="J1603" s="129"/>
    </row>
    <row r="1604" spans="1:10" s="132" customFormat="1" ht="12.75">
      <c r="A1604" s="131"/>
      <c r="D1604" s="133"/>
      <c r="E1604" s="134"/>
      <c r="F1604" s="135"/>
      <c r="G1604" s="136"/>
      <c r="H1604" s="136"/>
      <c r="I1604" s="111"/>
      <c r="J1604" s="129"/>
    </row>
    <row r="1605" spans="1:10" s="132" customFormat="1" ht="12.75">
      <c r="A1605" s="131"/>
      <c r="D1605" s="133"/>
      <c r="E1605" s="134"/>
      <c r="F1605" s="135"/>
      <c r="G1605" s="136"/>
      <c r="H1605" s="136"/>
      <c r="I1605" s="111"/>
      <c r="J1605" s="129"/>
    </row>
    <row r="1606" spans="1:10" s="132" customFormat="1" ht="12.75">
      <c r="A1606" s="131"/>
      <c r="D1606" s="133"/>
      <c r="E1606" s="134"/>
      <c r="F1606" s="135"/>
      <c r="G1606" s="136"/>
      <c r="H1606" s="136"/>
      <c r="I1606" s="111"/>
      <c r="J1606" s="129"/>
    </row>
    <row r="1607" spans="1:10" s="132" customFormat="1" ht="12.75">
      <c r="A1607" s="131"/>
      <c r="D1607" s="133"/>
      <c r="E1607" s="134"/>
      <c r="F1607" s="135"/>
      <c r="G1607" s="136"/>
      <c r="H1607" s="136"/>
      <c r="I1607" s="111"/>
      <c r="J1607" s="129"/>
    </row>
    <row r="1608" spans="1:10" s="132" customFormat="1" ht="12.75">
      <c r="A1608" s="131"/>
      <c r="D1608" s="133"/>
      <c r="E1608" s="134"/>
      <c r="F1608" s="135"/>
      <c r="G1608" s="136"/>
      <c r="H1608" s="136"/>
      <c r="I1608" s="111"/>
      <c r="J1608" s="129"/>
    </row>
    <row r="1609" spans="1:10" s="132" customFormat="1" ht="12.75">
      <c r="A1609" s="131"/>
      <c r="D1609" s="133"/>
      <c r="E1609" s="134"/>
      <c r="F1609" s="135"/>
      <c r="G1609" s="136"/>
      <c r="H1609" s="136"/>
      <c r="I1609" s="111"/>
      <c r="J1609" s="129"/>
    </row>
    <row r="1610" spans="1:10" s="132" customFormat="1" ht="12.75">
      <c r="A1610" s="131"/>
      <c r="D1610" s="133"/>
      <c r="E1610" s="134"/>
      <c r="F1610" s="135"/>
      <c r="G1610" s="136"/>
      <c r="H1610" s="136"/>
      <c r="I1610" s="111"/>
      <c r="J1610" s="129"/>
    </row>
    <row r="1611" spans="1:10" s="132" customFormat="1" ht="12.75">
      <c r="A1611" s="131"/>
      <c r="D1611" s="133"/>
      <c r="E1611" s="134"/>
      <c r="F1611" s="135"/>
      <c r="G1611" s="136"/>
      <c r="H1611" s="136"/>
      <c r="I1611" s="111"/>
      <c r="J1611" s="129"/>
    </row>
    <row r="1612" spans="1:10" s="132" customFormat="1" ht="12.75">
      <c r="A1612" s="131"/>
      <c r="D1612" s="133"/>
      <c r="E1612" s="134"/>
      <c r="F1612" s="135"/>
      <c r="G1612" s="136"/>
      <c r="H1612" s="136"/>
      <c r="I1612" s="111"/>
      <c r="J1612" s="129"/>
    </row>
    <row r="1613" spans="1:10" s="132" customFormat="1" ht="12.75">
      <c r="A1613" s="131"/>
      <c r="D1613" s="133"/>
      <c r="E1613" s="134"/>
      <c r="F1613" s="135"/>
      <c r="G1613" s="136"/>
      <c r="H1613" s="136"/>
      <c r="I1613" s="111"/>
      <c r="J1613" s="129"/>
    </row>
    <row r="1614" spans="1:10" s="132" customFormat="1" ht="12.75">
      <c r="A1614" s="131"/>
      <c r="D1614" s="133"/>
      <c r="E1614" s="134"/>
      <c r="F1614" s="135"/>
      <c r="G1614" s="136"/>
      <c r="H1614" s="136"/>
      <c r="I1614" s="111"/>
      <c r="J1614" s="129"/>
    </row>
    <row r="1615" spans="1:10" s="132" customFormat="1" ht="12.75">
      <c r="A1615" s="131"/>
      <c r="D1615" s="133"/>
      <c r="E1615" s="134"/>
      <c r="F1615" s="135"/>
      <c r="G1615" s="136"/>
      <c r="H1615" s="136"/>
      <c r="I1615" s="111"/>
      <c r="J1615" s="129"/>
    </row>
    <row r="1616" spans="1:10" s="132" customFormat="1" ht="12.75">
      <c r="A1616" s="131"/>
      <c r="D1616" s="133"/>
      <c r="E1616" s="134"/>
      <c r="F1616" s="135"/>
      <c r="G1616" s="136"/>
      <c r="H1616" s="136"/>
      <c r="I1616" s="111"/>
      <c r="J1616" s="129"/>
    </row>
    <row r="1617" spans="1:10" s="132" customFormat="1" ht="12.75">
      <c r="A1617" s="131"/>
      <c r="D1617" s="133"/>
      <c r="E1617" s="134"/>
      <c r="F1617" s="135"/>
      <c r="G1617" s="136"/>
      <c r="H1617" s="136"/>
      <c r="I1617" s="111"/>
      <c r="J1617" s="129"/>
    </row>
    <row r="1618" spans="1:10" s="132" customFormat="1" ht="12.75">
      <c r="A1618" s="131"/>
      <c r="D1618" s="133"/>
      <c r="E1618" s="134"/>
      <c r="F1618" s="135"/>
      <c r="G1618" s="136"/>
      <c r="H1618" s="136"/>
      <c r="I1618" s="111"/>
      <c r="J1618" s="129"/>
    </row>
    <row r="1619" spans="1:10" s="132" customFormat="1" ht="12.75">
      <c r="A1619" s="131"/>
      <c r="D1619" s="133"/>
      <c r="E1619" s="134"/>
      <c r="F1619" s="135"/>
      <c r="G1619" s="136"/>
      <c r="H1619" s="136"/>
      <c r="I1619" s="111"/>
      <c r="J1619" s="129"/>
    </row>
    <row r="1620" spans="1:10" s="132" customFormat="1" ht="12.75">
      <c r="A1620" s="131"/>
      <c r="D1620" s="133"/>
      <c r="E1620" s="134"/>
      <c r="F1620" s="135"/>
      <c r="G1620" s="136"/>
      <c r="H1620" s="136"/>
      <c r="I1620" s="111"/>
      <c r="J1620" s="129"/>
    </row>
    <row r="1621" spans="1:10" s="132" customFormat="1" ht="12.75">
      <c r="A1621" s="131"/>
      <c r="D1621" s="133"/>
      <c r="E1621" s="134"/>
      <c r="F1621" s="135"/>
      <c r="G1621" s="136"/>
      <c r="H1621" s="136"/>
      <c r="I1621" s="111"/>
      <c r="J1621" s="129"/>
    </row>
    <row r="1622" spans="1:10" s="132" customFormat="1" ht="12.75">
      <c r="A1622" s="131"/>
      <c r="D1622" s="133"/>
      <c r="E1622" s="134"/>
      <c r="F1622" s="135"/>
      <c r="G1622" s="136"/>
      <c r="H1622" s="136"/>
      <c r="I1622" s="111"/>
      <c r="J1622" s="129"/>
    </row>
    <row r="1623" spans="1:10" s="132" customFormat="1" ht="12.75">
      <c r="A1623" s="131"/>
      <c r="D1623" s="133"/>
      <c r="E1623" s="134"/>
      <c r="F1623" s="135"/>
      <c r="G1623" s="136"/>
      <c r="H1623" s="136"/>
      <c r="I1623" s="111"/>
      <c r="J1623" s="129"/>
    </row>
    <row r="1624" spans="1:10" s="132" customFormat="1" ht="12.75">
      <c r="A1624" s="131"/>
      <c r="D1624" s="133"/>
      <c r="E1624" s="134"/>
      <c r="F1624" s="135"/>
      <c r="G1624" s="136"/>
      <c r="H1624" s="136"/>
      <c r="I1624" s="111"/>
      <c r="J1624" s="129"/>
    </row>
    <row r="1625" spans="1:10" s="132" customFormat="1" ht="12.75">
      <c r="A1625" s="131"/>
      <c r="D1625" s="133"/>
      <c r="E1625" s="134"/>
      <c r="F1625" s="135"/>
      <c r="G1625" s="136"/>
      <c r="H1625" s="136"/>
      <c r="I1625" s="111"/>
      <c r="J1625" s="129"/>
    </row>
    <row r="1626" spans="1:10" s="132" customFormat="1" ht="12.75">
      <c r="A1626" s="131"/>
      <c r="D1626" s="133"/>
      <c r="E1626" s="134"/>
      <c r="F1626" s="135"/>
      <c r="G1626" s="136"/>
      <c r="H1626" s="136"/>
      <c r="I1626" s="111"/>
      <c r="J1626" s="129"/>
    </row>
    <row r="1627" spans="1:10" s="132" customFormat="1" ht="12.75">
      <c r="A1627" s="131"/>
      <c r="D1627" s="133"/>
      <c r="E1627" s="134"/>
      <c r="F1627" s="135"/>
      <c r="G1627" s="136"/>
      <c r="H1627" s="136"/>
      <c r="I1627" s="111"/>
      <c r="J1627" s="129"/>
    </row>
    <row r="1628" spans="1:10" s="132" customFormat="1" ht="12.75">
      <c r="A1628" s="131"/>
      <c r="D1628" s="133"/>
      <c r="E1628" s="134"/>
      <c r="F1628" s="135"/>
      <c r="G1628" s="136"/>
      <c r="H1628" s="136"/>
      <c r="I1628" s="111"/>
      <c r="J1628" s="129"/>
    </row>
    <row r="1629" spans="1:10" s="132" customFormat="1" ht="12.75">
      <c r="A1629" s="131"/>
      <c r="D1629" s="133"/>
      <c r="E1629" s="134"/>
      <c r="F1629" s="135"/>
      <c r="G1629" s="136"/>
      <c r="H1629" s="136"/>
      <c r="I1629" s="111"/>
      <c r="J1629" s="129"/>
    </row>
    <row r="1630" spans="1:10" s="132" customFormat="1" ht="12.75">
      <c r="A1630" s="131"/>
      <c r="D1630" s="133"/>
      <c r="E1630" s="134"/>
      <c r="F1630" s="135"/>
      <c r="G1630" s="136"/>
      <c r="H1630" s="136"/>
      <c r="I1630" s="111"/>
      <c r="J1630" s="129"/>
    </row>
    <row r="1631" spans="1:10" s="132" customFormat="1" ht="12.75">
      <c r="A1631" s="131"/>
      <c r="D1631" s="133"/>
      <c r="E1631" s="134"/>
      <c r="F1631" s="135"/>
      <c r="G1631" s="136"/>
      <c r="H1631" s="136"/>
      <c r="I1631" s="111"/>
      <c r="J1631" s="129"/>
    </row>
    <row r="1632" spans="1:10" s="132" customFormat="1" ht="12.75">
      <c r="A1632" s="131"/>
      <c r="D1632" s="133"/>
      <c r="E1632" s="134"/>
      <c r="F1632" s="135"/>
      <c r="G1632" s="136"/>
      <c r="H1632" s="136"/>
      <c r="I1632" s="111"/>
      <c r="J1632" s="129"/>
    </row>
    <row r="1633" spans="1:10" s="132" customFormat="1" ht="12.75">
      <c r="A1633" s="131"/>
      <c r="D1633" s="133"/>
      <c r="E1633" s="134"/>
      <c r="F1633" s="135"/>
      <c r="G1633" s="136"/>
      <c r="H1633" s="136"/>
      <c r="I1633" s="111"/>
      <c r="J1633" s="129"/>
    </row>
    <row r="1634" spans="1:10" s="132" customFormat="1" ht="12.75">
      <c r="A1634" s="131"/>
      <c r="D1634" s="133"/>
      <c r="E1634" s="134"/>
      <c r="F1634" s="135"/>
      <c r="G1634" s="136"/>
      <c r="H1634" s="136"/>
      <c r="I1634" s="111"/>
      <c r="J1634" s="129"/>
    </row>
    <row r="1635" spans="1:10" s="132" customFormat="1" ht="12.75">
      <c r="A1635" s="131"/>
      <c r="D1635" s="133"/>
      <c r="E1635" s="134"/>
      <c r="F1635" s="135"/>
      <c r="G1635" s="136"/>
      <c r="H1635" s="136"/>
      <c r="I1635" s="111"/>
      <c r="J1635" s="129"/>
    </row>
    <row r="1636" spans="1:10" s="132" customFormat="1" ht="12.75">
      <c r="A1636" s="131"/>
      <c r="D1636" s="133"/>
      <c r="E1636" s="134"/>
      <c r="F1636" s="135"/>
      <c r="G1636" s="136"/>
      <c r="H1636" s="136"/>
      <c r="I1636" s="111"/>
      <c r="J1636" s="129"/>
    </row>
    <row r="1637" spans="1:10" s="132" customFormat="1" ht="12.75">
      <c r="A1637" s="131"/>
      <c r="D1637" s="133"/>
      <c r="E1637" s="134"/>
      <c r="F1637" s="135"/>
      <c r="G1637" s="136"/>
      <c r="H1637" s="136"/>
      <c r="I1637" s="111"/>
      <c r="J1637" s="129"/>
    </row>
    <row r="1638" spans="1:10" s="132" customFormat="1" ht="12.75">
      <c r="A1638" s="131"/>
      <c r="D1638" s="133"/>
      <c r="E1638" s="134"/>
      <c r="F1638" s="135"/>
      <c r="G1638" s="136"/>
      <c r="H1638" s="136"/>
      <c r="I1638" s="111"/>
      <c r="J1638" s="129"/>
    </row>
    <row r="1639" spans="1:10" s="132" customFormat="1" ht="12.75">
      <c r="A1639" s="131"/>
      <c r="D1639" s="133"/>
      <c r="E1639" s="134"/>
      <c r="F1639" s="135"/>
      <c r="G1639" s="136"/>
      <c r="H1639" s="136"/>
      <c r="I1639" s="111"/>
      <c r="J1639" s="129"/>
    </row>
    <row r="1640" spans="1:10" s="132" customFormat="1" ht="12.75">
      <c r="A1640" s="131"/>
      <c r="D1640" s="133"/>
      <c r="E1640" s="134"/>
      <c r="F1640" s="135"/>
      <c r="G1640" s="136"/>
      <c r="H1640" s="136"/>
      <c r="I1640" s="111"/>
      <c r="J1640" s="129"/>
    </row>
    <row r="1641" spans="1:10" s="132" customFormat="1" ht="12.75">
      <c r="A1641" s="131"/>
      <c r="D1641" s="133"/>
      <c r="E1641" s="134"/>
      <c r="F1641" s="135"/>
      <c r="G1641" s="136"/>
      <c r="H1641" s="136"/>
      <c r="I1641" s="111"/>
      <c r="J1641" s="129"/>
    </row>
    <row r="1642" spans="1:10" s="132" customFormat="1" ht="12.75">
      <c r="A1642" s="131"/>
      <c r="D1642" s="133"/>
      <c r="E1642" s="134"/>
      <c r="F1642" s="135"/>
      <c r="G1642" s="136"/>
      <c r="H1642" s="136"/>
      <c r="I1642" s="111"/>
      <c r="J1642" s="129"/>
    </row>
    <row r="1643" spans="1:10" s="132" customFormat="1" ht="12.75">
      <c r="A1643" s="131"/>
      <c r="D1643" s="133"/>
      <c r="E1643" s="134"/>
      <c r="F1643" s="135"/>
      <c r="G1643" s="136"/>
      <c r="H1643" s="136"/>
      <c r="I1643" s="111"/>
      <c r="J1643" s="129"/>
    </row>
    <row r="1644" spans="1:10" s="132" customFormat="1" ht="12.75">
      <c r="A1644" s="131"/>
      <c r="D1644" s="133"/>
      <c r="E1644" s="134"/>
      <c r="F1644" s="135"/>
      <c r="G1644" s="136"/>
      <c r="H1644" s="136"/>
      <c r="I1644" s="111"/>
      <c r="J1644" s="129"/>
    </row>
    <row r="1645" spans="1:10" s="132" customFormat="1" ht="12.75">
      <c r="A1645" s="131"/>
      <c r="D1645" s="133"/>
      <c r="E1645" s="134"/>
      <c r="F1645" s="135"/>
      <c r="G1645" s="136"/>
      <c r="H1645" s="136"/>
      <c r="I1645" s="111"/>
      <c r="J1645" s="129"/>
    </row>
    <row r="1646" spans="1:10" s="132" customFormat="1" ht="12.75">
      <c r="A1646" s="131"/>
      <c r="D1646" s="133"/>
      <c r="E1646" s="134"/>
      <c r="F1646" s="135"/>
      <c r="G1646" s="136"/>
      <c r="H1646" s="136"/>
      <c r="I1646" s="111"/>
      <c r="J1646" s="129"/>
    </row>
    <row r="1647" spans="1:10" s="132" customFormat="1" ht="12.75">
      <c r="A1647" s="131"/>
      <c r="D1647" s="133"/>
      <c r="E1647" s="134"/>
      <c r="F1647" s="135"/>
      <c r="G1647" s="136"/>
      <c r="H1647" s="136"/>
      <c r="I1647" s="111"/>
      <c r="J1647" s="129"/>
    </row>
    <row r="1648" spans="1:10" s="132" customFormat="1" ht="12.75">
      <c r="A1648" s="131"/>
      <c r="D1648" s="133"/>
      <c r="E1648" s="134"/>
      <c r="F1648" s="135"/>
      <c r="G1648" s="136"/>
      <c r="H1648" s="136"/>
      <c r="I1648" s="111"/>
      <c r="J1648" s="129"/>
    </row>
    <row r="1649" spans="1:10" s="132" customFormat="1" ht="12.75">
      <c r="A1649" s="131"/>
      <c r="D1649" s="133"/>
      <c r="E1649" s="134"/>
      <c r="F1649" s="135"/>
      <c r="G1649" s="136"/>
      <c r="H1649" s="136"/>
      <c r="I1649" s="111"/>
      <c r="J1649" s="129"/>
    </row>
    <row r="1650" spans="1:10" s="132" customFormat="1" ht="12.75">
      <c r="A1650" s="131"/>
      <c r="D1650" s="133"/>
      <c r="E1650" s="134"/>
      <c r="F1650" s="135"/>
      <c r="G1650" s="136"/>
      <c r="H1650" s="136"/>
      <c r="I1650" s="111"/>
      <c r="J1650" s="129"/>
    </row>
    <row r="1651" spans="1:10" s="132" customFormat="1" ht="12.75">
      <c r="A1651" s="131"/>
      <c r="D1651" s="133"/>
      <c r="E1651" s="134"/>
      <c r="F1651" s="135"/>
      <c r="G1651" s="136"/>
      <c r="H1651" s="136"/>
      <c r="I1651" s="111"/>
      <c r="J1651" s="129"/>
    </row>
    <row r="1652" spans="1:10" s="132" customFormat="1" ht="12.75">
      <c r="A1652" s="131"/>
      <c r="D1652" s="133"/>
      <c r="E1652" s="134"/>
      <c r="F1652" s="135"/>
      <c r="G1652" s="136"/>
      <c r="H1652" s="136"/>
      <c r="I1652" s="111"/>
      <c r="J1652" s="129"/>
    </row>
    <row r="1653" spans="1:10" s="132" customFormat="1" ht="12.75">
      <c r="A1653" s="131"/>
      <c r="D1653" s="133"/>
      <c r="E1653" s="134"/>
      <c r="F1653" s="135"/>
      <c r="G1653" s="136"/>
      <c r="H1653" s="136"/>
      <c r="I1653" s="111"/>
      <c r="J1653" s="129"/>
    </row>
    <row r="1654" spans="1:10" s="132" customFormat="1" ht="12.75">
      <c r="A1654" s="131"/>
      <c r="D1654" s="133"/>
      <c r="E1654" s="134"/>
      <c r="F1654" s="135"/>
      <c r="G1654" s="136"/>
      <c r="H1654" s="136"/>
      <c r="I1654" s="111"/>
      <c r="J1654" s="129"/>
    </row>
    <row r="1655" spans="1:10" s="132" customFormat="1" ht="12.75">
      <c r="A1655" s="131"/>
      <c r="D1655" s="133"/>
      <c r="E1655" s="134"/>
      <c r="F1655" s="135"/>
      <c r="G1655" s="136"/>
      <c r="H1655" s="136"/>
      <c r="I1655" s="111"/>
      <c r="J1655" s="129"/>
    </row>
    <row r="1656" spans="1:10" s="132" customFormat="1" ht="12.75">
      <c r="A1656" s="131"/>
      <c r="D1656" s="133"/>
      <c r="E1656" s="134"/>
      <c r="F1656" s="135"/>
      <c r="G1656" s="136"/>
      <c r="H1656" s="136"/>
      <c r="I1656" s="111"/>
      <c r="J1656" s="129"/>
    </row>
    <row r="1657" spans="1:10" s="132" customFormat="1" ht="12.75">
      <c r="A1657" s="131"/>
      <c r="D1657" s="133"/>
      <c r="E1657" s="134"/>
      <c r="F1657" s="135"/>
      <c r="G1657" s="136"/>
      <c r="H1657" s="136"/>
      <c r="I1657" s="111"/>
      <c r="J1657" s="129"/>
    </row>
    <row r="1658" spans="1:10" s="132" customFormat="1" ht="12.75">
      <c r="A1658" s="131"/>
      <c r="D1658" s="133"/>
      <c r="E1658" s="134"/>
      <c r="F1658" s="135"/>
      <c r="G1658" s="136"/>
      <c r="H1658" s="136"/>
      <c r="I1658" s="111"/>
      <c r="J1658" s="129"/>
    </row>
    <row r="1659" spans="1:10" s="132" customFormat="1" ht="12.75">
      <c r="A1659" s="131"/>
      <c r="D1659" s="133"/>
      <c r="E1659" s="134"/>
      <c r="F1659" s="135"/>
      <c r="G1659" s="136"/>
      <c r="H1659" s="136"/>
      <c r="I1659" s="111"/>
      <c r="J1659" s="129"/>
    </row>
    <row r="1660" spans="1:10" s="132" customFormat="1" ht="12.75">
      <c r="A1660" s="131"/>
      <c r="D1660" s="133"/>
      <c r="E1660" s="134"/>
      <c r="F1660" s="135"/>
      <c r="G1660" s="136"/>
      <c r="H1660" s="136"/>
      <c r="I1660" s="111"/>
      <c r="J1660" s="129"/>
    </row>
    <row r="1661" spans="1:10" s="132" customFormat="1" ht="12.75">
      <c r="A1661" s="131"/>
      <c r="D1661" s="133"/>
      <c r="E1661" s="134"/>
      <c r="F1661" s="135"/>
      <c r="G1661" s="136"/>
      <c r="H1661" s="136"/>
      <c r="I1661" s="111"/>
      <c r="J1661" s="129"/>
    </row>
    <row r="1662" spans="1:10" s="132" customFormat="1" ht="12.75">
      <c r="A1662" s="131"/>
      <c r="D1662" s="133"/>
      <c r="E1662" s="134"/>
      <c r="F1662" s="135"/>
      <c r="G1662" s="136"/>
      <c r="H1662" s="136"/>
      <c r="I1662" s="111"/>
      <c r="J1662" s="129"/>
    </row>
    <row r="1663" spans="1:10" s="132" customFormat="1" ht="12.75">
      <c r="A1663" s="131"/>
      <c r="D1663" s="133"/>
      <c r="E1663" s="134"/>
      <c r="F1663" s="135"/>
      <c r="G1663" s="136"/>
      <c r="H1663" s="136"/>
      <c r="I1663" s="111"/>
      <c r="J1663" s="129"/>
    </row>
    <row r="1664" spans="1:10" s="132" customFormat="1" ht="12.75">
      <c r="A1664" s="131"/>
      <c r="D1664" s="133"/>
      <c r="E1664" s="134"/>
      <c r="F1664" s="135"/>
      <c r="G1664" s="136"/>
      <c r="H1664" s="136"/>
      <c r="I1664" s="111"/>
      <c r="J1664" s="129"/>
    </row>
    <row r="1665" spans="1:10" s="132" customFormat="1" ht="12.75">
      <c r="A1665" s="131"/>
      <c r="D1665" s="133"/>
      <c r="E1665" s="134"/>
      <c r="F1665" s="135"/>
      <c r="G1665" s="136"/>
      <c r="H1665" s="136"/>
      <c r="I1665" s="111"/>
      <c r="J1665" s="129"/>
    </row>
    <row r="1666" spans="1:10" s="132" customFormat="1" ht="12.75">
      <c r="A1666" s="131"/>
      <c r="D1666" s="133"/>
      <c r="E1666" s="134"/>
      <c r="F1666" s="135"/>
      <c r="G1666" s="136"/>
      <c r="H1666" s="136"/>
      <c r="I1666" s="111"/>
      <c r="J1666" s="129"/>
    </row>
    <row r="1667" spans="1:10" s="132" customFormat="1" ht="12.75">
      <c r="A1667" s="131"/>
      <c r="D1667" s="133"/>
      <c r="E1667" s="134"/>
      <c r="F1667" s="135"/>
      <c r="G1667" s="136"/>
      <c r="H1667" s="136"/>
      <c r="I1667" s="111"/>
      <c r="J1667" s="129"/>
    </row>
    <row r="1668" spans="1:10" s="132" customFormat="1" ht="12.75">
      <c r="A1668" s="131"/>
      <c r="D1668" s="133"/>
      <c r="E1668" s="134"/>
      <c r="F1668" s="135"/>
      <c r="G1668" s="136"/>
      <c r="H1668" s="136"/>
      <c r="I1668" s="111"/>
      <c r="J1668" s="129"/>
    </row>
    <row r="1669" spans="1:10" s="132" customFormat="1" ht="12.75">
      <c r="A1669" s="131"/>
      <c r="D1669" s="133"/>
      <c r="E1669" s="134"/>
      <c r="F1669" s="135"/>
      <c r="G1669" s="136"/>
      <c r="H1669" s="136"/>
      <c r="I1669" s="111"/>
      <c r="J1669" s="129"/>
    </row>
    <row r="1670" spans="1:10" s="132" customFormat="1" ht="12.75">
      <c r="A1670" s="131"/>
      <c r="D1670" s="133"/>
      <c r="E1670" s="134"/>
      <c r="F1670" s="135"/>
      <c r="G1670" s="136"/>
      <c r="H1670" s="136"/>
      <c r="I1670" s="111"/>
      <c r="J1670" s="129"/>
    </row>
    <row r="1671" spans="1:10" s="132" customFormat="1" ht="12.75">
      <c r="A1671" s="131"/>
      <c r="D1671" s="133"/>
      <c r="E1671" s="134"/>
      <c r="F1671" s="135"/>
      <c r="G1671" s="136"/>
      <c r="H1671" s="136"/>
      <c r="I1671" s="111"/>
      <c r="J1671" s="129"/>
    </row>
    <row r="1672" spans="1:10" s="132" customFormat="1" ht="12.75">
      <c r="A1672" s="131"/>
      <c r="D1672" s="133"/>
      <c r="E1672" s="134"/>
      <c r="F1672" s="135"/>
      <c r="G1672" s="136"/>
      <c r="H1672" s="136"/>
      <c r="I1672" s="111"/>
      <c r="J1672" s="129"/>
    </row>
    <row r="1673" spans="1:10" s="132" customFormat="1" ht="12.75">
      <c r="A1673" s="131"/>
      <c r="D1673" s="133"/>
      <c r="E1673" s="134"/>
      <c r="F1673" s="135"/>
      <c r="G1673" s="136"/>
      <c r="H1673" s="136"/>
      <c r="I1673" s="111"/>
      <c r="J1673" s="129"/>
    </row>
    <row r="1674" spans="1:10" s="132" customFormat="1" ht="12.75">
      <c r="A1674" s="131"/>
      <c r="D1674" s="133"/>
      <c r="E1674" s="134"/>
      <c r="F1674" s="135"/>
      <c r="G1674" s="136"/>
      <c r="H1674" s="136"/>
      <c r="I1674" s="111"/>
      <c r="J1674" s="129"/>
    </row>
    <row r="1675" spans="1:10" s="132" customFormat="1" ht="12.75">
      <c r="A1675" s="131"/>
      <c r="D1675" s="133"/>
      <c r="E1675" s="134"/>
      <c r="F1675" s="135"/>
      <c r="G1675" s="136"/>
      <c r="H1675" s="136"/>
      <c r="I1675" s="111"/>
      <c r="J1675" s="129"/>
    </row>
    <row r="1676" spans="1:10" s="132" customFormat="1" ht="12.75">
      <c r="A1676" s="131"/>
      <c r="D1676" s="133"/>
      <c r="E1676" s="134"/>
      <c r="F1676" s="135"/>
      <c r="G1676" s="136"/>
      <c r="H1676" s="136"/>
      <c r="I1676" s="111"/>
      <c r="J1676" s="129"/>
    </row>
    <row r="1677" spans="1:10" s="132" customFormat="1" ht="12.75">
      <c r="A1677" s="131"/>
      <c r="D1677" s="133"/>
      <c r="E1677" s="134"/>
      <c r="F1677" s="135"/>
      <c r="G1677" s="136"/>
      <c r="H1677" s="136"/>
      <c r="I1677" s="111"/>
      <c r="J1677" s="129"/>
    </row>
    <row r="1678" spans="1:10" s="132" customFormat="1" ht="12.75">
      <c r="A1678" s="131"/>
      <c r="D1678" s="133"/>
      <c r="E1678" s="134"/>
      <c r="F1678" s="135"/>
      <c r="G1678" s="136"/>
      <c r="H1678" s="136"/>
      <c r="I1678" s="111"/>
      <c r="J1678" s="129"/>
    </row>
    <row r="1679" spans="1:10" s="132" customFormat="1" ht="12.75">
      <c r="A1679" s="131"/>
      <c r="D1679" s="133"/>
      <c r="E1679" s="134"/>
      <c r="F1679" s="135"/>
      <c r="G1679" s="136"/>
      <c r="H1679" s="136"/>
      <c r="I1679" s="111"/>
      <c r="J1679" s="129"/>
    </row>
    <row r="1680" spans="1:10" s="132" customFormat="1" ht="12.75">
      <c r="A1680" s="131"/>
      <c r="D1680" s="133"/>
      <c r="E1680" s="134"/>
      <c r="F1680" s="135"/>
      <c r="G1680" s="136"/>
      <c r="H1680" s="136"/>
      <c r="I1680" s="111"/>
      <c r="J1680" s="129"/>
    </row>
    <row r="1681" spans="1:10" s="132" customFormat="1" ht="12.75">
      <c r="A1681" s="131"/>
      <c r="D1681" s="133"/>
      <c r="E1681" s="134"/>
      <c r="F1681" s="135"/>
      <c r="G1681" s="136"/>
      <c r="H1681" s="136"/>
      <c r="I1681" s="111"/>
      <c r="J1681" s="129"/>
    </row>
    <row r="1682" spans="1:10" s="132" customFormat="1" ht="12.75">
      <c r="A1682" s="131"/>
      <c r="D1682" s="133"/>
      <c r="E1682" s="134"/>
      <c r="F1682" s="135"/>
      <c r="G1682" s="136"/>
      <c r="H1682" s="136"/>
      <c r="I1682" s="111"/>
      <c r="J1682" s="129"/>
    </row>
    <row r="1683" spans="1:10" s="132" customFormat="1" ht="12.75">
      <c r="A1683" s="131"/>
      <c r="D1683" s="133"/>
      <c r="E1683" s="134"/>
      <c r="F1683" s="135"/>
      <c r="G1683" s="136"/>
      <c r="H1683" s="136"/>
      <c r="I1683" s="111"/>
      <c r="J1683" s="129"/>
    </row>
    <row r="1684" spans="1:10" s="132" customFormat="1" ht="12.75">
      <c r="A1684" s="131"/>
      <c r="D1684" s="133"/>
      <c r="E1684" s="134"/>
      <c r="F1684" s="135"/>
      <c r="G1684" s="136"/>
      <c r="H1684" s="136"/>
      <c r="I1684" s="111"/>
      <c r="J1684" s="129"/>
    </row>
  </sheetData>
  <sheetProtection/>
  <mergeCells count="102">
    <mergeCell ref="B523:B532"/>
    <mergeCell ref="B370:B412"/>
    <mergeCell ref="B462:B469"/>
    <mergeCell ref="B232:B234"/>
    <mergeCell ref="B227:B231"/>
    <mergeCell ref="C869:C870"/>
    <mergeCell ref="C871:C872"/>
    <mergeCell ref="C762:C764"/>
    <mergeCell ref="C765:C767"/>
    <mergeCell ref="B808:B809"/>
    <mergeCell ref="B806:B807"/>
    <mergeCell ref="B849:B853"/>
    <mergeCell ref="B816:B847"/>
    <mergeCell ref="B801:B805"/>
    <mergeCell ref="B779:B781"/>
    <mergeCell ref="B771:B774"/>
    <mergeCell ref="B753:B770"/>
    <mergeCell ref="B728:B738"/>
    <mergeCell ref="B658:B671"/>
    <mergeCell ref="B687:B698"/>
    <mergeCell ref="B854:B873"/>
    <mergeCell ref="B777:B778"/>
    <mergeCell ref="B785:B788"/>
    <mergeCell ref="B789:B792"/>
    <mergeCell ref="B782:B784"/>
    <mergeCell ref="A249:A539"/>
    <mergeCell ref="B634:B657"/>
    <mergeCell ref="B743:B745"/>
    <mergeCell ref="B519:B522"/>
    <mergeCell ref="B312:B322"/>
    <mergeCell ref="A540:A567"/>
    <mergeCell ref="B536:B539"/>
    <mergeCell ref="B578:B594"/>
    <mergeCell ref="B603:B622"/>
    <mergeCell ref="B630:B631"/>
    <mergeCell ref="A105:A112"/>
    <mergeCell ref="A113:A196"/>
    <mergeCell ref="B184:B196"/>
    <mergeCell ref="B146:B152"/>
    <mergeCell ref="B153:B183"/>
    <mergeCell ref="A242:A245"/>
    <mergeCell ref="B200:B204"/>
    <mergeCell ref="A81:A104"/>
    <mergeCell ref="A4:A34"/>
    <mergeCell ref="C18:C20"/>
    <mergeCell ref="A35:A80"/>
    <mergeCell ref="B49:B80"/>
    <mergeCell ref="C73:C75"/>
    <mergeCell ref="B42:B48"/>
    <mergeCell ref="B26:B27"/>
    <mergeCell ref="B88:B89"/>
    <mergeCell ref="C21:C23"/>
    <mergeCell ref="A1:A2"/>
    <mergeCell ref="A235:A239"/>
    <mergeCell ref="B108:B109"/>
    <mergeCell ref="B217:B226"/>
    <mergeCell ref="A205:A211"/>
    <mergeCell ref="A197:A204"/>
    <mergeCell ref="A212:A234"/>
    <mergeCell ref="B119:B145"/>
    <mergeCell ref="B110:B112"/>
    <mergeCell ref="B1:B2"/>
    <mergeCell ref="A810:A873"/>
    <mergeCell ref="A725:A745"/>
    <mergeCell ref="A568:A698"/>
    <mergeCell ref="A746:A792"/>
    <mergeCell ref="A795:A809"/>
    <mergeCell ref="A699:A723"/>
    <mergeCell ref="J1:J2"/>
    <mergeCell ref="G1:I1"/>
    <mergeCell ref="E1:E2"/>
    <mergeCell ref="C1:C2"/>
    <mergeCell ref="D1:D2"/>
    <mergeCell ref="F1:F2"/>
    <mergeCell ref="B10:B24"/>
    <mergeCell ref="B324:B362"/>
    <mergeCell ref="B740:B742"/>
    <mergeCell ref="B672:B686"/>
    <mergeCell ref="B700:B723"/>
    <mergeCell ref="B470:B511"/>
    <mergeCell ref="B576:B577"/>
    <mergeCell ref="B562:B567"/>
    <mergeCell ref="B547:B561"/>
    <mergeCell ref="B627:B629"/>
    <mergeCell ref="B454:B461"/>
    <mergeCell ref="C99:C100"/>
    <mergeCell ref="B90:B104"/>
    <mergeCell ref="C103:C104"/>
    <mergeCell ref="B208:B211"/>
    <mergeCell ref="B28:B34"/>
    <mergeCell ref="C79:C80"/>
    <mergeCell ref="B367:B368"/>
    <mergeCell ref="B598:B602"/>
    <mergeCell ref="B623:B626"/>
    <mergeCell ref="B595:B597"/>
    <mergeCell ref="B237:B239"/>
    <mergeCell ref="B544:B546"/>
    <mergeCell ref="B515:B518"/>
    <mergeCell ref="B244:B245"/>
    <mergeCell ref="B256:B310"/>
    <mergeCell ref="B418:B431"/>
    <mergeCell ref="B432:B453"/>
  </mergeCells>
  <printOptions/>
  <pageMargins left="0.23" right="0.19" top="0.59" bottom="0.25" header="0.16" footer="0.22"/>
  <pageSetup horizontalDpi="600" verticalDpi="600" orientation="portrait" paperSize="9" r:id="rId1"/>
  <headerFooter alignWithMargins="0">
    <oddHeader>&amp;CStrona &amp;P Zał. Nr 2  do Uchwały Rady Miejskiej w Jezioranach Nr .......  z dnia ........... w sprawie budżetu gminy na rok 2014-PROJEKT WYDATKÓW&amp;R&amp;P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urzad</cp:lastModifiedBy>
  <cp:lastPrinted>2013-11-22T10:27:35Z</cp:lastPrinted>
  <dcterms:created xsi:type="dcterms:W3CDTF">2007-10-16T17:18:34Z</dcterms:created>
  <dcterms:modified xsi:type="dcterms:W3CDTF">2013-12-16T17:09:37Z</dcterms:modified>
  <cp:category/>
  <cp:version/>
  <cp:contentType/>
  <cp:contentStatus/>
</cp:coreProperties>
</file>