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</sheets>
  <definedNames/>
  <calcPr fullCalcOnLoad="1"/>
</workbook>
</file>

<file path=xl/sharedStrings.xml><?xml version="1.0" encoding="utf-8"?>
<sst xmlns="http://schemas.openxmlformats.org/spreadsheetml/2006/main" count="184" uniqueCount="126">
  <si>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</si>
  <si>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</si>
  <si>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</si>
  <si>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</si>
  <si>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</si>
  <si>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</si>
  <si>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</si>
  <si>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</si>
  <si>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</si>
  <si>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</si>
  <si>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</si>
  <si>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</si>
  <si>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</si>
  <si>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</si>
  <si>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</si>
  <si>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</si>
  <si>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</si>
  <si>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</si>
  <si>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</si>
  <si>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</si>
  <si>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</si>
  <si>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</si>
  <si>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</si>
  <si>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</si>
  <si>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>Zakupy inwestycyjne jednostek i zakladów budzetowych</t>
  </si>
  <si>
    <t>Plan po zmianach</t>
  </si>
  <si>
    <t>Nazwa zadania inwestycyjnego</t>
  </si>
  <si>
    <t>% wskaźnik 9:6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</si>
  <si>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</si>
  <si>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</si>
  <si>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</si>
  <si>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</si>
  <si>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</si>
  <si>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</si>
  <si>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</si>
  <si>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</si>
  <si>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</si>
  <si>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</si>
  <si>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</si>
  <si>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Modernizacja lokalu przy ul. Pieniężnego</t>
  </si>
  <si>
    <t>Budowa kanalizacji sanitarnej i oczyszczalni ścieków we Franknowie</t>
  </si>
  <si>
    <t>Budowa kanalizacji sanitarnej i oczyszczalni ścieków w Radostowie</t>
  </si>
  <si>
    <t>Budowa sieci wodociagowej Kramarzewo</t>
  </si>
  <si>
    <t>Przebudowa drogi gminnej ul.Polna,Kasztanowa</t>
  </si>
  <si>
    <t>Adaptacja byłego budynku Internatu przy ul. Kajki 11 na mieszkania</t>
  </si>
  <si>
    <t xml:space="preserve">Wykup nieruchomości </t>
  </si>
  <si>
    <t>Gospodarka odpadami</t>
  </si>
  <si>
    <t>Ochrona powietrza atmosferycznego i klimatu</t>
  </si>
  <si>
    <t>Budowa systemu ciepłowniczego z kotłownią na biomasę</t>
  </si>
  <si>
    <t>Wydatki na zakup i objęcie akcji,wniesienie wkładów do spółek prawa handlowego</t>
  </si>
  <si>
    <t>źródło pokrycia:dotacje i inne środki</t>
  </si>
  <si>
    <t>Razem  wydatki MAJĄTKOWE</t>
  </si>
  <si>
    <t>Drogi wojewódzkie</t>
  </si>
  <si>
    <t>Przebudowa chodników w Jezioranach ul. Kajki - rozbiórka starych i ułożenie nawierzchni z bruku klinkierowego</t>
  </si>
  <si>
    <t>Budowa chodnika w Radostowie</t>
  </si>
  <si>
    <t>Rewitalizacja Jezioran</t>
  </si>
  <si>
    <t>Gimnazja</t>
  </si>
  <si>
    <t>Obiekty sportowe</t>
  </si>
  <si>
    <t>Pozostała działalnosć</t>
  </si>
  <si>
    <t>Odbudowa więźby dachowej budynku Kajki 56</t>
  </si>
  <si>
    <t>Budowa obwodnicy Jezioran</t>
  </si>
  <si>
    <t>Przebudowa ul. Konopnickiej</t>
  </si>
  <si>
    <t>Modernizacja budynku Kina na MOK</t>
  </si>
  <si>
    <t>Budowa i wyposażenie boiska w Potrytach</t>
  </si>
  <si>
    <t>Budowa i wyposazenie boiska w Radostowie</t>
  </si>
  <si>
    <t>Budowa ogrodzenia</t>
  </si>
  <si>
    <t>Budowa kanalizacji Tłokowo</t>
  </si>
  <si>
    <t>Szkoły zawodowe</t>
  </si>
  <si>
    <t>Rozbudowa i wyposażenie w sprzęt i pomoce dydaktyczne i naukowe</t>
  </si>
  <si>
    <t>Modernizacja świetlicy Kikity</t>
  </si>
  <si>
    <t>Budowa świetlicy Kiersztanowo</t>
  </si>
  <si>
    <t>Zakup wyposażenia dla MOK w  Jezioranach</t>
  </si>
  <si>
    <t>Przebudowa ul. Wolności ZOGJO</t>
  </si>
  <si>
    <t>Wykonanie 2011</t>
  </si>
  <si>
    <t>Budowa sieci wodociagowej Frączki Studzianka</t>
  </si>
  <si>
    <t>Wydatki za zakupy inwestycyjne</t>
  </si>
  <si>
    <t>Przebudowa drogi gminnej Polkajmy Bartniki</t>
  </si>
  <si>
    <t>Budowa sieci kanalizacji sanitarnej i deszczowej w ul. Parchimowicza</t>
  </si>
  <si>
    <t>Budowa sieci kanalizacji sanitarnej grawitacyjnej i tłocznej wraz z przepompownia i studnią rozprężną odcinek Wójtówko przepompownia scieków Kalis zbiornik bezodpływowy w tym ANR 402.800</t>
  </si>
  <si>
    <t>Budowa i wyposażenie boiska w Wójtówku</t>
  </si>
  <si>
    <t>Budowa i wyposażenie boiska w Jezioranach</t>
  </si>
  <si>
    <t>Wykonanie instalacji wod kan i co w świetlicy w Kiersztanowie</t>
  </si>
  <si>
    <t>Zasilenie i oprzyrządowanie pompowni ścieków w Wójtówce</t>
  </si>
  <si>
    <t>01095</t>
  </si>
  <si>
    <t>Renowacja i wyposażenie placu zabaw w Dercu</t>
  </si>
  <si>
    <t>Uzbrojenie komina dymowego w kotłowni przy ul. Siekiewicza</t>
  </si>
  <si>
    <t>Przebudowa placu przy MOK</t>
  </si>
  <si>
    <t>Budowa ogrodzenia placu zabaw w Miejskiej Wsi</t>
  </si>
  <si>
    <t>przerobienie pionu co w budynku komunalnym po Przedszkolu</t>
  </si>
  <si>
    <t>Założenie centralnego ogrzewania w OSP Wójtówko</t>
  </si>
  <si>
    <t>Budowa systemu teleinformatycznego E-PRZEDSIĘBIORCA</t>
  </si>
  <si>
    <t>Budowa kanalizacji sanitarnej w rejonie ul. Polnej i Kasztanowej</t>
  </si>
  <si>
    <t>Program zagospodarowania osadu pochodzącego z oczyszczalni ścieków</t>
  </si>
  <si>
    <t>BIBLIOTEKI</t>
  </si>
  <si>
    <t>Modernizcja dachu i schodów</t>
  </si>
  <si>
    <t>Przebudowa zjazdu do ZADM w Jezioranach przy ul. Konopnickiej 2a</t>
  </si>
  <si>
    <t xml:space="preserve">źródło pokrycia: środki własne </t>
  </si>
  <si>
    <t>Ogółem,w tym :</t>
  </si>
  <si>
    <t>Roboty inwestycyjne w świetlicy w Studziance i Piszewie</t>
  </si>
  <si>
    <t>Plan z Uchwały Rady 2012</t>
  </si>
  <si>
    <t>Wykonanie 2012</t>
  </si>
  <si>
    <t>Budowa sieci wodociagowej z przyłaczami w Studziance- zwarta zabudowa I etap</t>
  </si>
  <si>
    <t>Zakup 2 pomp głębionowych i 1 odżelaziacza</t>
  </si>
  <si>
    <t>Zadania realizowane w ramach funduszu sołeckiego</t>
  </si>
  <si>
    <t>Rozbudowa bazy lokalowej dla OSP Franknowo (71.000) i Radostowo (60.000)</t>
  </si>
  <si>
    <t>Modernizacja pompowni wody oraz sieci kanalizacyjnej na terenie gminy Jeziorany</t>
  </si>
  <si>
    <t>Budowa "Moje boisko ORLIK"</t>
  </si>
  <si>
    <t>Adaptacja strychu na pomieszczenia lekcyjne</t>
  </si>
  <si>
    <t>Drogi publiczne powiatowe</t>
  </si>
  <si>
    <t>Dotacje celowe przekazane dla powiatu na inwestycje i zakupy inwestycyjne realizowane na podstawie porozumień (umów) między jst</t>
  </si>
  <si>
    <t xml:space="preserve">Modernizacje stacji uzdatniania wody Franknowo, Radostowo,Wójtówko, Jeziorany </t>
  </si>
  <si>
    <t>wykup  sieci wodociagowej Derc K.</t>
  </si>
  <si>
    <t xml:space="preserve">przebudowa placu i ciągów komunikacyjnych w Zerbuniu </t>
  </si>
  <si>
    <t>Zmiana sposobu użytkowania byłego przedszkola przy ul. Kajki 27 na mieszkania DOKUMENTACJA</t>
  </si>
  <si>
    <t xml:space="preserve">Przebudowa chodników przy Szkole Podstawowej w Jezioranach </t>
  </si>
  <si>
    <t xml:space="preserve">Zakupy inwestycyjne jednostek budżetowych </t>
  </si>
  <si>
    <t xml:space="preserve">pomoce  -Program "Liceum tuż przed nami" </t>
  </si>
  <si>
    <t xml:space="preserve">Zakupy inwestycyjne jednostek budzetowych </t>
  </si>
  <si>
    <t>Zakupy inwestycyjne -Program "Sukces zależy tylko od ciebie "</t>
  </si>
  <si>
    <t xml:space="preserve">Skarpy przy hali gimnastycznej </t>
  </si>
  <si>
    <t>Wzrost potencjału turystycznego miejscowosci Jeziorany poprzez renowację zabytkowej fosy</t>
  </si>
  <si>
    <t>Dodatkowe wydatki rozliczeniowo- inwestycyjne w  świetlicy w Studziance,Piszewie i Pierwągach</t>
  </si>
  <si>
    <t>Dobudowa dachu i przełożenie całego pokrycia dachowego w świetlicy Radostowo</t>
  </si>
  <si>
    <t>% wskaźnik 2012r.9:8</t>
  </si>
  <si>
    <t xml:space="preserve">Zobowiązania niewymagalne </t>
  </si>
  <si>
    <t>wydatki niewykonane minus zobowiazania niewymagalne  (7-8 -11)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</si>
</sst>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8" fillId="0" borderId="14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3" fontId="9" fillId="0" borderId="13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3" fontId="8" fillId="0" borderId="12" xfId="0" applyNumberFormat="1" applyFont="1" applyBorder="1" applyAlignment="1">
      <alignment vertical="top"/>
    </xf>
    <xf numFmtId="3" fontId="8" fillId="0" borderId="0" xfId="0" applyNumberFormat="1" applyFont="1" applyAlignment="1">
      <alignment vertical="top" wrapText="1"/>
    </xf>
    <xf numFmtId="3" fontId="8" fillId="0" borderId="14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1" fontId="9" fillId="0" borderId="12" xfId="0" applyNumberFormat="1" applyFont="1" applyFill="1" applyBorder="1" applyAlignment="1">
      <alignment vertical="top"/>
    </xf>
    <xf numFmtId="1" fontId="8" fillId="0" borderId="12" xfId="0" applyNumberFormat="1" applyFont="1" applyFill="1" applyBorder="1" applyAlignment="1">
      <alignment vertical="top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vertical="top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4" fontId="8" fillId="0" borderId="13" xfId="0" applyNumberFormat="1" applyFont="1" applyFill="1" applyBorder="1" applyAlignment="1">
      <alignment vertical="top"/>
    </xf>
    <xf numFmtId="0" fontId="11" fillId="0" borderId="15" xfId="0" applyFont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vertical="top"/>
    </xf>
    <xf numFmtId="0" fontId="11" fillId="0" borderId="16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4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2" xfId="52" applyFont="1" applyBorder="1" applyAlignment="1">
      <alignment horizontal="left" vertical="top" wrapText="1"/>
      <protection/>
    </xf>
    <xf numFmtId="0" fontId="1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0" fontId="9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9" fillId="0" borderId="12" xfId="52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vertical="top"/>
    </xf>
    <xf numFmtId="49" fontId="9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" fontId="9" fillId="0" borderId="13" xfId="0" applyNumberFormat="1" applyFont="1" applyFill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vertical="top"/>
    </xf>
    <xf numFmtId="0" fontId="8" fillId="0" borderId="14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15" fillId="0" borderId="12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3" fontId="13" fillId="0" borderId="13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0" fillId="0" borderId="16" xfId="0" applyBorder="1" applyAlignment="1">
      <alignment/>
    </xf>
    <xf numFmtId="0" fontId="11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11" fillId="0" borderId="16" xfId="0" applyFont="1" applyBorder="1" applyAlignment="1">
      <alignment vertical="top"/>
    </xf>
    <xf numFmtId="0" fontId="9" fillId="0" borderId="16" xfId="0" applyNumberFormat="1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9" fillId="0" borderId="16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49" fontId="9" fillId="0" borderId="14" xfId="0" applyNumberFormat="1" applyFont="1" applyFill="1" applyBorder="1" applyAlignment="1">
      <alignment horizontal="right" vertical="top"/>
    </xf>
    <xf numFmtId="49" fontId="2" fillId="0" borderId="14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4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center" vertical="top"/>
    </xf>
    <xf numFmtId="4" fontId="8" fillId="0" borderId="18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4" xfId="0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PageLayoutView="0" workbookViewId="0" topLeftCell="C1">
      <pane ySplit="5130" topLeftCell="A170" activePane="topLeft" state="split"/>
      <selection pane="topLeft" activeCell="O3" sqref="O3"/>
      <selection pane="bottomLeft" activeCell="O171" sqref="O171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5.00390625" style="0" customWidth="1"/>
    <col min="5" max="5" width="11.00390625" style="11" customWidth="1"/>
    <col min="6" max="6" width="10.75390625" style="0" customWidth="1"/>
    <col min="7" max="7" width="11.00390625" style="0" customWidth="1"/>
    <col min="8" max="8" width="10.625" style="11" customWidth="1"/>
    <col min="9" max="9" width="4.875" style="24" customWidth="1"/>
    <col min="10" max="10" width="5.25390625" style="24" customWidth="1"/>
    <col min="11" max="11" width="5.00390625" style="0" hidden="1" customWidth="1"/>
    <col min="12" max="12" width="10.00390625" style="11" bestFit="1" customWidth="1"/>
    <col min="13" max="13" width="10.00390625" style="0" bestFit="1" customWidth="1"/>
    <col min="14" max="14" width="10.00390625" style="0" customWidth="1"/>
    <col min="15" max="15" width="11.00390625" style="0" customWidth="1"/>
  </cols>
  <sheetData>
    <row r="1" spans="1:14" ht="12.75">
      <c r="A1" s="1"/>
      <c r="B1" s="1"/>
      <c r="C1" s="1"/>
      <c r="D1" s="2"/>
      <c r="E1" s="17"/>
      <c r="F1" s="151"/>
      <c r="G1" s="151"/>
      <c r="H1" s="151"/>
      <c r="I1" s="151"/>
      <c r="J1" s="151"/>
      <c r="K1" s="151"/>
      <c r="L1" s="99"/>
      <c r="M1" s="20"/>
      <c r="N1" s="20"/>
    </row>
    <row r="2" spans="1:14" ht="12.75">
      <c r="A2" s="3"/>
      <c r="B2" s="3"/>
      <c r="C2" s="3"/>
      <c r="D2" s="4"/>
      <c r="E2" s="18"/>
      <c r="F2" s="21"/>
      <c r="G2" s="151"/>
      <c r="H2" s="151"/>
      <c r="I2" s="151"/>
      <c r="J2" s="151"/>
      <c r="K2" s="9"/>
      <c r="L2" s="99"/>
      <c r="M2" s="20"/>
      <c r="N2" s="20"/>
    </row>
    <row r="3" spans="1:15" ht="74.25" customHeight="1">
      <c r="A3" s="6" t="s">
        <v>0</v>
      </c>
      <c r="B3" s="6" t="s">
        <v>1</v>
      </c>
      <c r="C3" s="6" t="s">
        <v>2</v>
      </c>
      <c r="D3" s="5" t="s">
        <v>26</v>
      </c>
      <c r="E3" s="15" t="s">
        <v>73</v>
      </c>
      <c r="F3" s="7" t="s">
        <v>99</v>
      </c>
      <c r="G3" s="7" t="s">
        <v>25</v>
      </c>
      <c r="H3" s="15" t="s">
        <v>100</v>
      </c>
      <c r="I3" s="88" t="s">
        <v>123</v>
      </c>
      <c r="J3" s="23" t="s">
        <v>27</v>
      </c>
      <c r="K3" s="19"/>
      <c r="L3" s="100" t="s">
        <v>124</v>
      </c>
      <c r="M3" s="22" t="s">
        <v>50</v>
      </c>
      <c r="N3" s="22" t="s">
        <v>96</v>
      </c>
      <c r="O3" s="133" t="s">
        <v>125</v>
      </c>
    </row>
    <row r="4" spans="1:15" ht="12.75">
      <c r="A4" s="8">
        <v>1</v>
      </c>
      <c r="B4" s="122">
        <v>2</v>
      </c>
      <c r="C4" s="122">
        <v>3</v>
      </c>
      <c r="D4" s="123">
        <v>4</v>
      </c>
      <c r="E4" s="124">
        <v>5</v>
      </c>
      <c r="F4" s="125">
        <v>6</v>
      </c>
      <c r="G4" s="125">
        <v>7</v>
      </c>
      <c r="H4" s="124">
        <v>8</v>
      </c>
      <c r="I4" s="124">
        <v>9</v>
      </c>
      <c r="J4" s="124">
        <v>10</v>
      </c>
      <c r="K4" s="126"/>
      <c r="L4" s="127">
        <v>11</v>
      </c>
      <c r="M4" s="128">
        <v>12</v>
      </c>
      <c r="N4" s="128">
        <v>13</v>
      </c>
      <c r="O4" s="129">
        <v>14</v>
      </c>
    </row>
    <row r="5" spans="1:15" s="13" customFormat="1" ht="12.75">
      <c r="A5" s="156" t="s">
        <v>3</v>
      </c>
      <c r="B5" s="28"/>
      <c r="C5" s="28"/>
      <c r="D5" s="25" t="s">
        <v>31</v>
      </c>
      <c r="E5" s="26">
        <f>E6+E18</f>
        <v>15127.7</v>
      </c>
      <c r="F5" s="26">
        <f>F6+F18</f>
        <v>297000</v>
      </c>
      <c r="G5" s="26">
        <f>G6+G18</f>
        <v>30995</v>
      </c>
      <c r="H5" s="26">
        <f>H6+H18</f>
        <v>11574.39</v>
      </c>
      <c r="I5" s="68">
        <f>(H5/G5)*100</f>
        <v>37.342764962090655</v>
      </c>
      <c r="J5" s="69">
        <f>(H5/E5)*100</f>
        <v>76.51123435816416</v>
      </c>
      <c r="K5" s="26" t="e">
        <f>K6+K18</f>
        <v>#REF!</v>
      </c>
      <c r="L5" s="26">
        <f>L6+L18</f>
        <v>0</v>
      </c>
      <c r="M5" s="26">
        <f>M6+M18</f>
        <v>9600</v>
      </c>
      <c r="N5" s="26">
        <f>N6+N18</f>
        <v>1974.3899999999999</v>
      </c>
      <c r="O5" s="81">
        <f>G5-H5-L5</f>
        <v>19420.61</v>
      </c>
    </row>
    <row r="6" spans="1:15" ht="19.5" customHeight="1">
      <c r="A6" s="146"/>
      <c r="B6" s="167" t="s">
        <v>4</v>
      </c>
      <c r="C6" s="29"/>
      <c r="D6" s="30" t="s">
        <v>5</v>
      </c>
      <c r="E6" s="31">
        <f>E7+E12+E15</f>
        <v>3197.7</v>
      </c>
      <c r="F6" s="31">
        <f>F7+F12+F15</f>
        <v>297000</v>
      </c>
      <c r="G6" s="31">
        <f>G7+G12+G15</f>
        <v>30995</v>
      </c>
      <c r="H6" s="31">
        <f>H7+H12+H15</f>
        <v>11574.39</v>
      </c>
      <c r="I6" s="68">
        <f>(H6/G6)*100</f>
        <v>37.342764962090655</v>
      </c>
      <c r="J6" s="69">
        <f>(H6/E6)*100</f>
        <v>361.9598461394127</v>
      </c>
      <c r="K6" s="31" t="e">
        <f>K7+K12+K15</f>
        <v>#REF!</v>
      </c>
      <c r="L6" s="31">
        <f>L7+L12+L15</f>
        <v>0</v>
      </c>
      <c r="M6" s="31">
        <f>M7+M12+M15</f>
        <v>9600</v>
      </c>
      <c r="N6" s="31">
        <f>N7+N12+N15</f>
        <v>1974.3899999999999</v>
      </c>
      <c r="O6" s="81">
        <f aca="true" t="shared" si="0" ref="O6:O15">G6-H6-L6</f>
        <v>19420.61</v>
      </c>
    </row>
    <row r="7" spans="1:15" s="12" customFormat="1" ht="20.25" customHeight="1">
      <c r="A7" s="146"/>
      <c r="B7" s="146"/>
      <c r="C7" s="162">
        <v>6050</v>
      </c>
      <c r="D7" s="30" t="s">
        <v>11</v>
      </c>
      <c r="E7" s="31">
        <f>E10+E9+E8+E11</f>
        <v>3197.7</v>
      </c>
      <c r="F7" s="31">
        <f>F10+F9+F8+F11</f>
        <v>262000</v>
      </c>
      <c r="G7" s="31">
        <f>G10+G9+G8+G11</f>
        <v>0</v>
      </c>
      <c r="H7" s="31">
        <f>H10+H9+H8+H11</f>
        <v>0</v>
      </c>
      <c r="I7" s="68"/>
      <c r="J7" s="69"/>
      <c r="K7" s="31" t="e">
        <f>K10+#REF!+K9+#REF!+K8+#REF!+K11</f>
        <v>#REF!</v>
      </c>
      <c r="L7" s="31">
        <f>L10+L9+L8+L11</f>
        <v>0</v>
      </c>
      <c r="M7" s="31">
        <f>M10+M9+M8+M11</f>
        <v>0</v>
      </c>
      <c r="N7" s="31">
        <f>N10+N9+N8+N11</f>
        <v>0</v>
      </c>
      <c r="O7" s="81">
        <f t="shared" si="0"/>
        <v>0</v>
      </c>
    </row>
    <row r="8" spans="1:15" s="83" customFormat="1" ht="24" customHeight="1">
      <c r="A8" s="146"/>
      <c r="B8" s="146"/>
      <c r="C8" s="165"/>
      <c r="D8" s="105" t="s">
        <v>101</v>
      </c>
      <c r="E8" s="38"/>
      <c r="F8" s="38">
        <v>250000</v>
      </c>
      <c r="G8" s="38"/>
      <c r="H8" s="38"/>
      <c r="I8" s="68"/>
      <c r="J8" s="69"/>
      <c r="K8" s="32"/>
      <c r="L8" s="56"/>
      <c r="M8" s="56"/>
      <c r="N8" s="56">
        <f>H8-M8</f>
        <v>0</v>
      </c>
      <c r="O8" s="81">
        <f t="shared" si="0"/>
        <v>0</v>
      </c>
    </row>
    <row r="9" spans="1:15" s="12" customFormat="1" ht="22.5">
      <c r="A9" s="146"/>
      <c r="B9" s="146"/>
      <c r="C9" s="165"/>
      <c r="D9" s="37" t="s">
        <v>42</v>
      </c>
      <c r="E9" s="38">
        <v>246.75</v>
      </c>
      <c r="F9" s="38"/>
      <c r="G9" s="39"/>
      <c r="H9" s="39"/>
      <c r="I9" s="69"/>
      <c r="J9" s="69"/>
      <c r="K9" s="35"/>
      <c r="L9" s="38"/>
      <c r="M9" s="31"/>
      <c r="N9" s="56">
        <f>H9-M9</f>
        <v>0</v>
      </c>
      <c r="O9" s="81">
        <f t="shared" si="0"/>
        <v>0</v>
      </c>
    </row>
    <row r="10" spans="1:15" s="10" customFormat="1" ht="22.5" customHeight="1">
      <c r="A10" s="146"/>
      <c r="B10" s="146"/>
      <c r="C10" s="163"/>
      <c r="D10" s="37" t="s">
        <v>74</v>
      </c>
      <c r="E10" s="38">
        <v>26.27</v>
      </c>
      <c r="F10" s="38"/>
      <c r="G10" s="38"/>
      <c r="H10" s="38"/>
      <c r="I10" s="69"/>
      <c r="J10" s="68"/>
      <c r="K10" s="32"/>
      <c r="L10" s="70"/>
      <c r="M10" s="40"/>
      <c r="N10" s="56">
        <f>H10-M10</f>
        <v>0</v>
      </c>
      <c r="O10" s="81">
        <f t="shared" si="0"/>
        <v>0</v>
      </c>
    </row>
    <row r="11" spans="1:15" s="10" customFormat="1" ht="24.75" customHeight="1">
      <c r="A11" s="146"/>
      <c r="B11" s="146"/>
      <c r="C11" s="166"/>
      <c r="D11" s="37" t="s">
        <v>82</v>
      </c>
      <c r="E11" s="38">
        <v>2924.68</v>
      </c>
      <c r="F11" s="38">
        <v>12000</v>
      </c>
      <c r="G11" s="38"/>
      <c r="H11" s="38"/>
      <c r="I11" s="69"/>
      <c r="J11" s="68"/>
      <c r="K11" s="32"/>
      <c r="L11" s="70"/>
      <c r="M11" s="40"/>
      <c r="N11" s="56">
        <f>H11-M11</f>
        <v>0</v>
      </c>
      <c r="O11" s="81">
        <f t="shared" si="0"/>
        <v>0</v>
      </c>
    </row>
    <row r="12" spans="1:15" s="16" customFormat="1" ht="21" customHeight="1">
      <c r="A12" s="146"/>
      <c r="B12" s="146"/>
      <c r="C12" s="162">
        <v>6059</v>
      </c>
      <c r="D12" s="30" t="s">
        <v>11</v>
      </c>
      <c r="E12" s="31">
        <f>E13+E14</f>
        <v>0</v>
      </c>
      <c r="F12" s="31">
        <f aca="true" t="shared" si="1" ref="F12:N12">F13+F14</f>
        <v>0</v>
      </c>
      <c r="G12" s="31">
        <f t="shared" si="1"/>
        <v>7995</v>
      </c>
      <c r="H12" s="31">
        <f t="shared" si="1"/>
        <v>1895.4</v>
      </c>
      <c r="I12" s="68">
        <f>(H12/G12)*100</f>
        <v>23.707317073170735</v>
      </c>
      <c r="J12" s="31"/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1895.4</v>
      </c>
      <c r="O12" s="81">
        <f t="shared" si="0"/>
        <v>6099.6</v>
      </c>
    </row>
    <row r="13" spans="1:15" s="10" customFormat="1" ht="21.75" customHeight="1">
      <c r="A13" s="146"/>
      <c r="B13" s="146"/>
      <c r="C13" s="163"/>
      <c r="D13" s="105" t="s">
        <v>101</v>
      </c>
      <c r="E13" s="38"/>
      <c r="F13" s="38"/>
      <c r="G13" s="38">
        <v>7380</v>
      </c>
      <c r="H13" s="38">
        <v>1395.4</v>
      </c>
      <c r="I13" s="69">
        <f>(H13/G13)*100</f>
        <v>18.90785907859079</v>
      </c>
      <c r="J13" s="68"/>
      <c r="K13" s="32"/>
      <c r="L13" s="70"/>
      <c r="M13" s="40"/>
      <c r="N13" s="70">
        <f>H13-M13</f>
        <v>1395.4</v>
      </c>
      <c r="O13" s="81">
        <f t="shared" si="0"/>
        <v>5984.6</v>
      </c>
    </row>
    <row r="14" spans="1:15" s="10" customFormat="1" ht="20.25" customHeight="1">
      <c r="A14" s="146"/>
      <c r="B14" s="146"/>
      <c r="C14" s="164"/>
      <c r="D14" s="113" t="s">
        <v>110</v>
      </c>
      <c r="E14" s="38"/>
      <c r="F14" s="38"/>
      <c r="G14" s="38">
        <v>615</v>
      </c>
      <c r="H14" s="38">
        <v>500</v>
      </c>
      <c r="I14" s="69">
        <f>(H14/G14)*100</f>
        <v>81.30081300813008</v>
      </c>
      <c r="J14" s="68"/>
      <c r="K14" s="32"/>
      <c r="L14" s="70"/>
      <c r="M14" s="40"/>
      <c r="N14" s="70">
        <f>H14-M14</f>
        <v>500</v>
      </c>
      <c r="O14" s="81">
        <f t="shared" si="0"/>
        <v>115</v>
      </c>
    </row>
    <row r="15" spans="1:15" s="10" customFormat="1" ht="20.25" customHeight="1">
      <c r="A15" s="142"/>
      <c r="B15" s="142"/>
      <c r="C15" s="168">
        <v>6060</v>
      </c>
      <c r="D15" s="30" t="s">
        <v>75</v>
      </c>
      <c r="E15" s="31">
        <f>E16+E17</f>
        <v>0</v>
      </c>
      <c r="F15" s="31">
        <f>F16+F17</f>
        <v>35000</v>
      </c>
      <c r="G15" s="31">
        <f>G16+G17</f>
        <v>23000</v>
      </c>
      <c r="H15" s="31">
        <f>H16+H17</f>
        <v>9678.99</v>
      </c>
      <c r="I15" s="68">
        <f>(H15/G15)*100</f>
        <v>42.082565217391306</v>
      </c>
      <c r="J15" s="31"/>
      <c r="K15" s="31">
        <f>K16</f>
        <v>0</v>
      </c>
      <c r="L15" s="31">
        <f>L16</f>
        <v>0</v>
      </c>
      <c r="M15" s="31">
        <f>M16</f>
        <v>9600</v>
      </c>
      <c r="N15" s="31">
        <f>N16</f>
        <v>78.98999999999978</v>
      </c>
      <c r="O15" s="81">
        <f t="shared" si="0"/>
        <v>13321.01</v>
      </c>
    </row>
    <row r="16" spans="1:15" s="10" customFormat="1" ht="25.5" customHeight="1">
      <c r="A16" s="142"/>
      <c r="B16" s="142"/>
      <c r="C16" s="169"/>
      <c r="D16" s="50" t="s">
        <v>102</v>
      </c>
      <c r="E16" s="38"/>
      <c r="F16" s="38">
        <v>35000</v>
      </c>
      <c r="G16" s="38">
        <v>13000</v>
      </c>
      <c r="H16" s="38">
        <v>9678.99</v>
      </c>
      <c r="I16" s="69">
        <f>(H16/G16)*100</f>
        <v>74.45376923076923</v>
      </c>
      <c r="J16" s="68"/>
      <c r="K16" s="32"/>
      <c r="L16" s="70"/>
      <c r="M16" s="40">
        <v>9600</v>
      </c>
      <c r="N16" s="70">
        <f>H16-M16</f>
        <v>78.98999999999978</v>
      </c>
      <c r="O16" s="81">
        <f>G16-H16-L16</f>
        <v>3321.01</v>
      </c>
    </row>
    <row r="17" spans="1:15" s="10" customFormat="1" ht="12.75">
      <c r="A17" s="142"/>
      <c r="B17" s="139"/>
      <c r="C17" s="166"/>
      <c r="D17" s="50" t="s">
        <v>111</v>
      </c>
      <c r="E17" s="38"/>
      <c r="F17" s="38"/>
      <c r="G17" s="38">
        <v>10000</v>
      </c>
      <c r="H17" s="38"/>
      <c r="I17" s="69"/>
      <c r="J17" s="68"/>
      <c r="K17" s="32"/>
      <c r="L17" s="70"/>
      <c r="M17" s="40"/>
      <c r="N17" s="70">
        <f>H17-M17</f>
        <v>0</v>
      </c>
      <c r="O17" s="81">
        <f>G17-H17-L17</f>
        <v>10000</v>
      </c>
    </row>
    <row r="18" spans="1:15" s="93" customFormat="1" ht="20.25" customHeight="1">
      <c r="A18" s="142"/>
      <c r="B18" s="157" t="s">
        <v>83</v>
      </c>
      <c r="C18" s="91"/>
      <c r="D18" s="30" t="s">
        <v>14</v>
      </c>
      <c r="E18" s="31">
        <f>E19+E21</f>
        <v>11930</v>
      </c>
      <c r="F18" s="31">
        <f aca="true" t="shared" si="2" ref="F18:N18">F19+F21</f>
        <v>0</v>
      </c>
      <c r="G18" s="31">
        <f t="shared" si="2"/>
        <v>0</v>
      </c>
      <c r="H18" s="31">
        <f t="shared" si="2"/>
        <v>0</v>
      </c>
      <c r="I18" s="69"/>
      <c r="J18" s="31"/>
      <c r="K18" s="31">
        <f t="shared" si="2"/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81">
        <f>G18-H18-L18</f>
        <v>0</v>
      </c>
    </row>
    <row r="19" spans="1:15" s="93" customFormat="1" ht="20.25" customHeight="1">
      <c r="A19" s="142"/>
      <c r="B19" s="158"/>
      <c r="C19" s="160">
        <v>6057</v>
      </c>
      <c r="D19" s="30" t="s">
        <v>11</v>
      </c>
      <c r="E19" s="31">
        <f>E20</f>
        <v>7314</v>
      </c>
      <c r="F19" s="31">
        <f aca="true" t="shared" si="3" ref="F19:N19">F20</f>
        <v>0</v>
      </c>
      <c r="G19" s="31">
        <f t="shared" si="3"/>
        <v>0</v>
      </c>
      <c r="H19" s="31">
        <f t="shared" si="3"/>
        <v>0</v>
      </c>
      <c r="I19" s="69"/>
      <c r="J19" s="31"/>
      <c r="K19" s="31">
        <f t="shared" si="3"/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  <c r="O19" s="81">
        <f aca="true" t="shared" si="4" ref="O19:O82">G19-H19-L19</f>
        <v>0</v>
      </c>
    </row>
    <row r="20" spans="1:15" s="93" customFormat="1" ht="23.25" customHeight="1">
      <c r="A20" s="142"/>
      <c r="B20" s="158"/>
      <c r="C20" s="161"/>
      <c r="D20" s="94" t="s">
        <v>84</v>
      </c>
      <c r="E20" s="38">
        <v>7314</v>
      </c>
      <c r="F20" s="38"/>
      <c r="G20" s="38"/>
      <c r="H20" s="38"/>
      <c r="I20" s="69"/>
      <c r="J20" s="68"/>
      <c r="K20" s="32"/>
      <c r="L20" s="92"/>
      <c r="M20" s="92"/>
      <c r="N20" s="92"/>
      <c r="O20" s="81">
        <f t="shared" si="4"/>
        <v>0</v>
      </c>
    </row>
    <row r="21" spans="1:15" s="93" customFormat="1" ht="20.25" customHeight="1">
      <c r="A21" s="142"/>
      <c r="B21" s="158"/>
      <c r="C21" s="160">
        <v>6059</v>
      </c>
      <c r="D21" s="30" t="s">
        <v>11</v>
      </c>
      <c r="E21" s="31">
        <f>E22</f>
        <v>4616</v>
      </c>
      <c r="F21" s="31">
        <f aca="true" t="shared" si="5" ref="F21:N21">F22</f>
        <v>0</v>
      </c>
      <c r="G21" s="31">
        <f t="shared" si="5"/>
        <v>0</v>
      </c>
      <c r="H21" s="31">
        <f t="shared" si="5"/>
        <v>0</v>
      </c>
      <c r="I21" s="69"/>
      <c r="J21" s="69"/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81">
        <f t="shared" si="4"/>
        <v>0</v>
      </c>
    </row>
    <row r="22" spans="1:15" s="93" customFormat="1" ht="23.25" customHeight="1">
      <c r="A22" s="139"/>
      <c r="B22" s="159"/>
      <c r="C22" s="161"/>
      <c r="D22" s="94" t="s">
        <v>84</v>
      </c>
      <c r="E22" s="38">
        <v>4616</v>
      </c>
      <c r="F22" s="38"/>
      <c r="G22" s="38"/>
      <c r="H22" s="38"/>
      <c r="I22" s="69"/>
      <c r="J22" s="69"/>
      <c r="K22" s="32"/>
      <c r="L22" s="92"/>
      <c r="M22" s="92"/>
      <c r="N22" s="92"/>
      <c r="O22" s="81">
        <f t="shared" si="4"/>
        <v>0</v>
      </c>
    </row>
    <row r="23" spans="1:15" s="13" customFormat="1" ht="12.75">
      <c r="A23" s="136">
        <v>600</v>
      </c>
      <c r="B23" s="43"/>
      <c r="C23" s="43"/>
      <c r="D23" s="44" t="s">
        <v>32</v>
      </c>
      <c r="E23" s="26">
        <f>E30+E24+E28</f>
        <v>1957084.22</v>
      </c>
      <c r="F23" s="26">
        <f>F30+F24+F28</f>
        <v>370508.5</v>
      </c>
      <c r="G23" s="26">
        <f>G30+G24+G28</f>
        <v>210508.5</v>
      </c>
      <c r="H23" s="26">
        <f>H30+H24+H28</f>
        <v>109063.01</v>
      </c>
      <c r="I23" s="68">
        <f>(H23/G23)*100</f>
        <v>51.80931411320683</v>
      </c>
      <c r="J23" s="69">
        <f>(H23/E23)*100</f>
        <v>5.572729516975002</v>
      </c>
      <c r="K23" s="26" t="e">
        <f>K30+K24</f>
        <v>#REF!</v>
      </c>
      <c r="L23" s="26">
        <f>L30+L24+L28</f>
        <v>68600</v>
      </c>
      <c r="M23" s="26">
        <f>M30+M24+M28</f>
        <v>0</v>
      </c>
      <c r="N23" s="26">
        <f>N30+N24+N28</f>
        <v>109063.01</v>
      </c>
      <c r="O23" s="81">
        <f t="shared" si="4"/>
        <v>32845.490000000005</v>
      </c>
    </row>
    <row r="24" spans="1:15" s="13" customFormat="1" ht="12.75">
      <c r="A24" s="141"/>
      <c r="B24" s="136">
        <v>60013</v>
      </c>
      <c r="C24" s="43"/>
      <c r="D24" s="44" t="s">
        <v>52</v>
      </c>
      <c r="E24" s="26">
        <f>E25</f>
        <v>558.62</v>
      </c>
      <c r="F24" s="26">
        <f aca="true" t="shared" si="6" ref="F24:N24">F25</f>
        <v>0</v>
      </c>
      <c r="G24" s="26">
        <f t="shared" si="6"/>
        <v>0</v>
      </c>
      <c r="H24" s="26">
        <f t="shared" si="6"/>
        <v>0</v>
      </c>
      <c r="I24" s="69"/>
      <c r="J24" s="69"/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81">
        <f t="shared" si="4"/>
        <v>0</v>
      </c>
    </row>
    <row r="25" spans="1:15" s="13" customFormat="1" ht="21">
      <c r="A25" s="141"/>
      <c r="B25" s="137"/>
      <c r="C25" s="136">
        <v>6050</v>
      </c>
      <c r="D25" s="30" t="s">
        <v>11</v>
      </c>
      <c r="E25" s="26">
        <f>E26+E27</f>
        <v>558.62</v>
      </c>
      <c r="F25" s="26">
        <f>F26+F27</f>
        <v>0</v>
      </c>
      <c r="G25" s="26">
        <f>G26+G27</f>
        <v>0</v>
      </c>
      <c r="H25" s="26">
        <f>H26+H27</f>
        <v>0</v>
      </c>
      <c r="I25" s="69"/>
      <c r="J25" s="69"/>
      <c r="K25" s="26">
        <f>K26+K27</f>
        <v>0</v>
      </c>
      <c r="L25" s="26">
        <f>L26+L27</f>
        <v>0</v>
      </c>
      <c r="M25" s="26">
        <f>M26+M27</f>
        <v>0</v>
      </c>
      <c r="N25" s="26">
        <f>N26+N27</f>
        <v>0</v>
      </c>
      <c r="O25" s="81">
        <f t="shared" si="4"/>
        <v>0</v>
      </c>
    </row>
    <row r="26" spans="1:15" s="13" customFormat="1" ht="44.25" customHeight="1">
      <c r="A26" s="141"/>
      <c r="B26" s="137"/>
      <c r="C26" s="142"/>
      <c r="D26" s="46" t="s">
        <v>53</v>
      </c>
      <c r="E26" s="48">
        <v>94.44</v>
      </c>
      <c r="F26" s="48"/>
      <c r="G26" s="48"/>
      <c r="H26" s="48"/>
      <c r="I26" s="69"/>
      <c r="J26" s="69"/>
      <c r="K26" s="76"/>
      <c r="L26" s="47"/>
      <c r="M26" s="47"/>
      <c r="N26" s="48"/>
      <c r="O26" s="81">
        <f t="shared" si="4"/>
        <v>0</v>
      </c>
    </row>
    <row r="27" spans="1:15" s="13" customFormat="1" ht="12.75">
      <c r="A27" s="141"/>
      <c r="B27" s="137"/>
      <c r="C27" s="142"/>
      <c r="D27" s="46" t="s">
        <v>54</v>
      </c>
      <c r="E27" s="48">
        <v>464.18</v>
      </c>
      <c r="F27" s="48"/>
      <c r="G27" s="48"/>
      <c r="H27" s="48"/>
      <c r="I27" s="69"/>
      <c r="J27" s="69"/>
      <c r="K27" s="76"/>
      <c r="L27" s="47"/>
      <c r="M27" s="47"/>
      <c r="N27" s="48"/>
      <c r="O27" s="81">
        <f t="shared" si="4"/>
        <v>0</v>
      </c>
    </row>
    <row r="28" spans="1:15" s="108" customFormat="1" ht="12.75">
      <c r="A28" s="141"/>
      <c r="B28" s="144">
        <v>60014</v>
      </c>
      <c r="C28" s="109"/>
      <c r="D28" s="110" t="s">
        <v>108</v>
      </c>
      <c r="E28" s="26">
        <f>E29</f>
        <v>0</v>
      </c>
      <c r="F28" s="26">
        <f>F29</f>
        <v>100000</v>
      </c>
      <c r="G28" s="26">
        <f>G29</f>
        <v>100000</v>
      </c>
      <c r="H28" s="26">
        <f>H29</f>
        <v>100000</v>
      </c>
      <c r="I28" s="68">
        <f>(H28/G28)*100</f>
        <v>100</v>
      </c>
      <c r="J28" s="68"/>
      <c r="K28" s="112"/>
      <c r="L28" s="26">
        <f>L29</f>
        <v>0</v>
      </c>
      <c r="M28" s="26">
        <f>M29</f>
        <v>0</v>
      </c>
      <c r="N28" s="26">
        <f>N29</f>
        <v>100000</v>
      </c>
      <c r="O28" s="81">
        <f t="shared" si="4"/>
        <v>0</v>
      </c>
    </row>
    <row r="29" spans="1:15" s="108" customFormat="1" ht="56.25">
      <c r="A29" s="141"/>
      <c r="B29" s="145"/>
      <c r="C29" s="103">
        <v>6620</v>
      </c>
      <c r="D29" s="111" t="s">
        <v>109</v>
      </c>
      <c r="E29" s="48"/>
      <c r="F29" s="48">
        <v>100000</v>
      </c>
      <c r="G29" s="48">
        <v>100000</v>
      </c>
      <c r="H29" s="48">
        <v>100000</v>
      </c>
      <c r="I29" s="69">
        <f>(H29/G29)*100</f>
        <v>100</v>
      </c>
      <c r="J29" s="69"/>
      <c r="K29" s="76"/>
      <c r="L29" s="48"/>
      <c r="M29" s="48"/>
      <c r="N29" s="48">
        <f>H29-M29</f>
        <v>100000</v>
      </c>
      <c r="O29" s="81">
        <f t="shared" si="4"/>
        <v>0</v>
      </c>
    </row>
    <row r="30" spans="1:15" ht="11.25" customHeight="1">
      <c r="A30" s="146"/>
      <c r="B30" s="134">
        <v>60016</v>
      </c>
      <c r="C30" s="49"/>
      <c r="D30" s="30" t="s">
        <v>12</v>
      </c>
      <c r="E30" s="31">
        <f>E31+E40+E38</f>
        <v>1956525.5999999999</v>
      </c>
      <c r="F30" s="31">
        <f>F31+F40+F38</f>
        <v>270508.5</v>
      </c>
      <c r="G30" s="31">
        <f>G31+G40+G38</f>
        <v>110508.5</v>
      </c>
      <c r="H30" s="31">
        <f>H31+H40+H38</f>
        <v>9063.01</v>
      </c>
      <c r="I30" s="31">
        <f>I31+I40+I38</f>
        <v>15.492324786324788</v>
      </c>
      <c r="J30" s="69">
        <f>(H30/E30)*100</f>
        <v>0.46321959702443966</v>
      </c>
      <c r="K30" s="31" t="e">
        <f>K31+#REF!+#REF!+K40+#REF!+K38</f>
        <v>#REF!</v>
      </c>
      <c r="L30" s="31">
        <f>L31+L40+L38</f>
        <v>68600</v>
      </c>
      <c r="M30" s="31">
        <f>M31+M40+M38</f>
        <v>0</v>
      </c>
      <c r="N30" s="31">
        <f>N31+N40+N38</f>
        <v>9063.01</v>
      </c>
      <c r="O30" s="81">
        <f t="shared" si="4"/>
        <v>32845.490000000005</v>
      </c>
    </row>
    <row r="31" spans="1:15" s="12" customFormat="1" ht="21.75" customHeight="1">
      <c r="A31" s="146"/>
      <c r="B31" s="146"/>
      <c r="C31" s="134">
        <v>6050</v>
      </c>
      <c r="D31" s="30" t="s">
        <v>11</v>
      </c>
      <c r="E31" s="31">
        <f>E32+E33+E34+E35+E36+E37</f>
        <v>1913692.7</v>
      </c>
      <c r="F31" s="31">
        <f>F32+F33+F34+F35+F36+F37</f>
        <v>247008.5</v>
      </c>
      <c r="G31" s="31">
        <f>G32+G33+G34+G35+G36+G37</f>
        <v>27008.5</v>
      </c>
      <c r="H31" s="31">
        <f>H32+H33+H34+H35+H36+H37</f>
        <v>0</v>
      </c>
      <c r="I31" s="69">
        <f>(H31/G31)*100</f>
        <v>0</v>
      </c>
      <c r="J31" s="69">
        <f>(H31/E31)*100</f>
        <v>0</v>
      </c>
      <c r="K31" s="31" t="e">
        <f>K32+#REF!+#REF!+K33+#REF!+K34+K35+K36+K37</f>
        <v>#REF!</v>
      </c>
      <c r="L31" s="31">
        <f>L32+L33+L34+L35+L36+L37</f>
        <v>0</v>
      </c>
      <c r="M31" s="31">
        <f>M32+M33+M34+M35+M36+M37</f>
        <v>0</v>
      </c>
      <c r="N31" s="31">
        <f>N32+N33+N34+N35+N36+N37</f>
        <v>0</v>
      </c>
      <c r="O31" s="81">
        <f t="shared" si="4"/>
        <v>27008.5</v>
      </c>
    </row>
    <row r="32" spans="1:15" s="10" customFormat="1" ht="12.75">
      <c r="A32" s="146"/>
      <c r="B32" s="146"/>
      <c r="C32" s="146"/>
      <c r="D32" s="37" t="s">
        <v>61</v>
      </c>
      <c r="E32" s="38">
        <v>1521421.99</v>
      </c>
      <c r="F32" s="38"/>
      <c r="G32" s="38"/>
      <c r="H32" s="42"/>
      <c r="I32" s="69"/>
      <c r="J32" s="68"/>
      <c r="K32" s="32"/>
      <c r="L32" s="70"/>
      <c r="M32" s="70"/>
      <c r="N32" s="70">
        <f>H32-M32</f>
        <v>0</v>
      </c>
      <c r="O32" s="81">
        <f t="shared" si="4"/>
        <v>0</v>
      </c>
    </row>
    <row r="33" spans="1:15" s="10" customFormat="1" ht="22.5">
      <c r="A33" s="146"/>
      <c r="B33" s="146"/>
      <c r="C33" s="146"/>
      <c r="D33" s="50" t="s">
        <v>76</v>
      </c>
      <c r="E33" s="48"/>
      <c r="F33" s="48">
        <v>150000</v>
      </c>
      <c r="G33" s="48"/>
      <c r="H33" s="42"/>
      <c r="I33" s="69"/>
      <c r="J33" s="68"/>
      <c r="K33" s="32"/>
      <c r="L33" s="70"/>
      <c r="M33" s="40"/>
      <c r="N33" s="70">
        <f aca="true" t="shared" si="7" ref="N33:N39">H33-M33</f>
        <v>0</v>
      </c>
      <c r="O33" s="81">
        <f t="shared" si="4"/>
        <v>0</v>
      </c>
    </row>
    <row r="34" spans="1:15" s="10" customFormat="1" ht="23.25" customHeight="1">
      <c r="A34" s="146"/>
      <c r="B34" s="146"/>
      <c r="C34" s="146"/>
      <c r="D34" s="106" t="s">
        <v>103</v>
      </c>
      <c r="E34" s="48"/>
      <c r="F34" s="48">
        <v>27008.5</v>
      </c>
      <c r="G34" s="48">
        <v>27008.5</v>
      </c>
      <c r="H34" s="42"/>
      <c r="I34" s="69"/>
      <c r="J34" s="68"/>
      <c r="K34" s="32"/>
      <c r="L34" s="70"/>
      <c r="M34" s="40"/>
      <c r="N34" s="70">
        <f t="shared" si="7"/>
        <v>0</v>
      </c>
      <c r="O34" s="81">
        <f t="shared" si="4"/>
        <v>27008.5</v>
      </c>
    </row>
    <row r="35" spans="1:15" s="10" customFormat="1" ht="25.5" customHeight="1">
      <c r="A35" s="146"/>
      <c r="B35" s="146"/>
      <c r="C35" s="146"/>
      <c r="D35" s="50" t="s">
        <v>43</v>
      </c>
      <c r="E35" s="48">
        <v>382310.71</v>
      </c>
      <c r="F35" s="48"/>
      <c r="G35" s="48"/>
      <c r="H35" s="42"/>
      <c r="I35" s="69"/>
      <c r="J35" s="69"/>
      <c r="K35" s="32"/>
      <c r="L35" s="70"/>
      <c r="M35" s="40"/>
      <c r="N35" s="70">
        <f t="shared" si="7"/>
        <v>0</v>
      </c>
      <c r="O35" s="81">
        <f t="shared" si="4"/>
        <v>0</v>
      </c>
    </row>
    <row r="36" spans="1:15" s="10" customFormat="1" ht="14.25" customHeight="1">
      <c r="A36" s="146"/>
      <c r="B36" s="146"/>
      <c r="C36" s="146"/>
      <c r="D36" s="50" t="s">
        <v>72</v>
      </c>
      <c r="E36" s="48"/>
      <c r="F36" s="48">
        <v>70000</v>
      </c>
      <c r="G36" s="48"/>
      <c r="H36" s="42"/>
      <c r="I36" s="69"/>
      <c r="J36" s="68"/>
      <c r="K36" s="32"/>
      <c r="L36" s="70"/>
      <c r="M36" s="40"/>
      <c r="N36" s="70">
        <f t="shared" si="7"/>
        <v>0</v>
      </c>
      <c r="O36" s="81">
        <f t="shared" si="4"/>
        <v>0</v>
      </c>
    </row>
    <row r="37" spans="1:15" s="10" customFormat="1" ht="33.75">
      <c r="A37" s="146"/>
      <c r="B37" s="146"/>
      <c r="C37" s="139"/>
      <c r="D37" s="94" t="s">
        <v>95</v>
      </c>
      <c r="E37" s="48">
        <v>9960</v>
      </c>
      <c r="F37" s="48"/>
      <c r="G37" s="48"/>
      <c r="H37" s="42"/>
      <c r="I37" s="69"/>
      <c r="J37" s="68"/>
      <c r="K37" s="32"/>
      <c r="L37" s="70"/>
      <c r="M37" s="40"/>
      <c r="N37" s="70">
        <f t="shared" si="7"/>
        <v>0</v>
      </c>
      <c r="O37" s="81">
        <f t="shared" si="4"/>
        <v>0</v>
      </c>
    </row>
    <row r="38" spans="1:15" s="10" customFormat="1" ht="22.5" customHeight="1">
      <c r="A38" s="146"/>
      <c r="B38" s="146"/>
      <c r="C38" s="144">
        <v>6057</v>
      </c>
      <c r="D38" s="30" t="s">
        <v>11</v>
      </c>
      <c r="E38" s="48">
        <f>E39</f>
        <v>0</v>
      </c>
      <c r="F38" s="48">
        <f aca="true" t="shared" si="8" ref="F38:M38">F39</f>
        <v>0</v>
      </c>
      <c r="G38" s="48">
        <f t="shared" si="8"/>
        <v>25000</v>
      </c>
      <c r="H38" s="48">
        <f t="shared" si="8"/>
        <v>0</v>
      </c>
      <c r="I38" s="48">
        <f t="shared" si="8"/>
        <v>0</v>
      </c>
      <c r="J38" s="48">
        <f t="shared" si="8"/>
        <v>0</v>
      </c>
      <c r="K38" s="48">
        <f t="shared" si="8"/>
        <v>0</v>
      </c>
      <c r="L38" s="48">
        <f t="shared" si="8"/>
        <v>25000</v>
      </c>
      <c r="M38" s="48">
        <f t="shared" si="8"/>
        <v>0</v>
      </c>
      <c r="N38" s="70">
        <f t="shared" si="7"/>
        <v>0</v>
      </c>
      <c r="O38" s="81">
        <f t="shared" si="4"/>
        <v>0</v>
      </c>
    </row>
    <row r="39" spans="1:15" s="10" customFormat="1" ht="22.5">
      <c r="A39" s="146"/>
      <c r="B39" s="146"/>
      <c r="C39" s="139"/>
      <c r="D39" s="94" t="s">
        <v>112</v>
      </c>
      <c r="E39" s="48"/>
      <c r="F39" s="48"/>
      <c r="G39" s="48">
        <v>25000</v>
      </c>
      <c r="H39" s="42"/>
      <c r="I39" s="69"/>
      <c r="J39" s="68"/>
      <c r="K39" s="32"/>
      <c r="L39" s="70">
        <v>25000</v>
      </c>
      <c r="M39" s="40"/>
      <c r="N39" s="70">
        <f t="shared" si="7"/>
        <v>0</v>
      </c>
      <c r="O39" s="81">
        <f t="shared" si="4"/>
        <v>0</v>
      </c>
    </row>
    <row r="40" spans="1:15" s="10" customFormat="1" ht="20.25" customHeight="1">
      <c r="A40" s="146"/>
      <c r="B40" s="146"/>
      <c r="C40" s="152">
        <v>6059</v>
      </c>
      <c r="D40" s="30" t="s">
        <v>11</v>
      </c>
      <c r="E40" s="26">
        <f>E41+E42</f>
        <v>42832.9</v>
      </c>
      <c r="F40" s="26">
        <f aca="true" t="shared" si="9" ref="F40:N40">F41+F42</f>
        <v>23500</v>
      </c>
      <c r="G40" s="26">
        <f t="shared" si="9"/>
        <v>58500</v>
      </c>
      <c r="H40" s="26">
        <f t="shared" si="9"/>
        <v>9063.01</v>
      </c>
      <c r="I40" s="68">
        <f>(H40/G40)*100</f>
        <v>15.492324786324788</v>
      </c>
      <c r="J40" s="68"/>
      <c r="K40" s="26">
        <f t="shared" si="9"/>
        <v>0</v>
      </c>
      <c r="L40" s="26">
        <f t="shared" si="9"/>
        <v>43600</v>
      </c>
      <c r="M40" s="26">
        <f t="shared" si="9"/>
        <v>0</v>
      </c>
      <c r="N40" s="26">
        <f t="shared" si="9"/>
        <v>9063.01</v>
      </c>
      <c r="O40" s="81">
        <f t="shared" si="4"/>
        <v>5836.989999999998</v>
      </c>
    </row>
    <row r="41" spans="1:15" s="10" customFormat="1" ht="22.5">
      <c r="A41" s="146"/>
      <c r="B41" s="146"/>
      <c r="C41" s="153"/>
      <c r="D41" s="94" t="s">
        <v>112</v>
      </c>
      <c r="E41" s="48"/>
      <c r="F41" s="48"/>
      <c r="G41" s="48">
        <v>45000</v>
      </c>
      <c r="H41" s="42"/>
      <c r="I41" s="69"/>
      <c r="J41" s="68"/>
      <c r="K41" s="32"/>
      <c r="L41" s="70">
        <v>43600</v>
      </c>
      <c r="M41" s="40"/>
      <c r="N41" s="70"/>
      <c r="O41" s="81">
        <f t="shared" si="4"/>
        <v>1400</v>
      </c>
    </row>
    <row r="42" spans="1:15" s="10" customFormat="1" ht="12.75">
      <c r="A42" s="146"/>
      <c r="B42" s="146"/>
      <c r="C42" s="153"/>
      <c r="D42" s="37" t="s">
        <v>60</v>
      </c>
      <c r="E42" s="48">
        <v>42832.9</v>
      </c>
      <c r="F42" s="48">
        <v>23500</v>
      </c>
      <c r="G42" s="48">
        <v>13500</v>
      </c>
      <c r="H42" s="42">
        <v>9063.01</v>
      </c>
      <c r="I42" s="69">
        <f>(H42/G42)*100</f>
        <v>67.1334074074074</v>
      </c>
      <c r="J42" s="68"/>
      <c r="K42" s="32"/>
      <c r="L42" s="70"/>
      <c r="M42" s="40"/>
      <c r="N42" s="70">
        <f>H42-M42</f>
        <v>9063.01</v>
      </c>
      <c r="O42" s="81">
        <f t="shared" si="4"/>
        <v>4436.99</v>
      </c>
    </row>
    <row r="43" spans="1:15" s="13" customFormat="1" ht="21">
      <c r="A43" s="136">
        <v>700</v>
      </c>
      <c r="B43" s="43"/>
      <c r="C43" s="43"/>
      <c r="D43" s="44" t="s">
        <v>33</v>
      </c>
      <c r="E43" s="26">
        <f aca="true" t="shared" si="10" ref="E43:N43">E44</f>
        <v>100063.31</v>
      </c>
      <c r="F43" s="26">
        <f t="shared" si="10"/>
        <v>47329</v>
      </c>
      <c r="G43" s="26">
        <f t="shared" si="10"/>
        <v>59629</v>
      </c>
      <c r="H43" s="26">
        <f t="shared" si="10"/>
        <v>23006.09</v>
      </c>
      <c r="I43" s="69">
        <f>(H43/G43)*100</f>
        <v>38.58204900300189</v>
      </c>
      <c r="J43" s="26">
        <f t="shared" si="10"/>
        <v>22.99153405978675</v>
      </c>
      <c r="K43" s="26" t="e">
        <f t="shared" si="10"/>
        <v>#REF!</v>
      </c>
      <c r="L43" s="26">
        <f t="shared" si="10"/>
        <v>0</v>
      </c>
      <c r="M43" s="26">
        <f t="shared" si="10"/>
        <v>20738</v>
      </c>
      <c r="N43" s="26">
        <f t="shared" si="10"/>
        <v>2268.09</v>
      </c>
      <c r="O43" s="81">
        <f t="shared" si="4"/>
        <v>36622.91</v>
      </c>
    </row>
    <row r="44" spans="1:15" ht="25.5" customHeight="1">
      <c r="A44" s="146"/>
      <c r="B44" s="134">
        <v>70005</v>
      </c>
      <c r="C44" s="29"/>
      <c r="D44" s="30" t="s">
        <v>7</v>
      </c>
      <c r="E44" s="31">
        <f>E45+E57+E55</f>
        <v>100063.31</v>
      </c>
      <c r="F44" s="31">
        <f>F45+F57+F55</f>
        <v>47329</v>
      </c>
      <c r="G44" s="31">
        <f>G45+G57+G55</f>
        <v>59629</v>
      </c>
      <c r="H44" s="31">
        <f>H45+H57+H55</f>
        <v>23006.09</v>
      </c>
      <c r="I44" s="69">
        <f>(H44/G44)*100</f>
        <v>38.58204900300189</v>
      </c>
      <c r="J44" s="68">
        <f>(H44/E44)*100</f>
        <v>22.99153405978675</v>
      </c>
      <c r="K44" s="31" t="e">
        <f>K45+K57+#REF!+K55+#REF!+#REF!+#REF!</f>
        <v>#REF!</v>
      </c>
      <c r="L44" s="31">
        <f>L45+L57+L55</f>
        <v>0</v>
      </c>
      <c r="M44" s="31">
        <f>M45+M57+M55</f>
        <v>20738</v>
      </c>
      <c r="N44" s="31">
        <f>N45+N57+N55</f>
        <v>2268.09</v>
      </c>
      <c r="O44" s="81">
        <f t="shared" si="4"/>
        <v>36622.91</v>
      </c>
    </row>
    <row r="45" spans="1:15" s="12" customFormat="1" ht="19.5" customHeight="1">
      <c r="A45" s="146"/>
      <c r="B45" s="146"/>
      <c r="C45" s="134">
        <v>6050</v>
      </c>
      <c r="D45" s="30" t="s">
        <v>11</v>
      </c>
      <c r="E45" s="31">
        <f>E51+E52+E53+E46+E47+E48+E49+E54+E50</f>
        <v>97004.67</v>
      </c>
      <c r="F45" s="31">
        <f>F51+F52+F53+F46+F47+F48+F49+F54+F50</f>
        <v>47329</v>
      </c>
      <c r="G45" s="31">
        <f>G51+G52+G53+G46+G47+G48+G49+G54+G50</f>
        <v>59629</v>
      </c>
      <c r="H45" s="31">
        <f>H51+H52+H53+H46+H47+H48+H49+H54+H50</f>
        <v>23006.09</v>
      </c>
      <c r="I45" s="69">
        <f>(H45/G45)*100</f>
        <v>38.58204900300189</v>
      </c>
      <c r="J45" s="68">
        <f>(H45/E45)*100</f>
        <v>23.71647674282073</v>
      </c>
      <c r="K45" s="31" t="e">
        <f>K51+K52+K53+K46+K47+K48+K49+K54+#REF!+#REF!+K50+#REF!</f>
        <v>#REF!</v>
      </c>
      <c r="L45" s="31">
        <f>L51+L52+L53+L46+L47+L48+L49+L54+L50</f>
        <v>0</v>
      </c>
      <c r="M45" s="31">
        <f>M51+M52+M53+M46+M47+M48+M49+M54+M50</f>
        <v>20738</v>
      </c>
      <c r="N45" s="31">
        <f>N51+N52+N53+N46+N47+N48+N49+N54+N50</f>
        <v>2268.09</v>
      </c>
      <c r="O45" s="81">
        <f t="shared" si="4"/>
        <v>36622.91</v>
      </c>
    </row>
    <row r="46" spans="1:15" ht="30.75" customHeight="1">
      <c r="A46" s="146"/>
      <c r="B46" s="146"/>
      <c r="C46" s="146"/>
      <c r="D46" s="114" t="s">
        <v>113</v>
      </c>
      <c r="E46" s="39"/>
      <c r="F46" s="38"/>
      <c r="G46" s="38">
        <v>22000</v>
      </c>
      <c r="H46" s="38">
        <v>20738</v>
      </c>
      <c r="I46" s="69">
        <f>(H46/G46)*100</f>
        <v>94.26363636363637</v>
      </c>
      <c r="J46" s="68"/>
      <c r="K46" s="32"/>
      <c r="L46" s="33"/>
      <c r="M46" s="33">
        <v>20738</v>
      </c>
      <c r="N46" s="33">
        <f>H46-M46</f>
        <v>0</v>
      </c>
      <c r="O46" s="81">
        <f t="shared" si="4"/>
        <v>1262</v>
      </c>
    </row>
    <row r="47" spans="1:15" ht="20.25" customHeight="1">
      <c r="A47" s="146"/>
      <c r="B47" s="146"/>
      <c r="C47" s="146"/>
      <c r="D47" s="37" t="s">
        <v>59</v>
      </c>
      <c r="E47" s="39">
        <v>7000</v>
      </c>
      <c r="F47" s="38"/>
      <c r="G47" s="38"/>
      <c r="H47" s="39"/>
      <c r="I47" s="48"/>
      <c r="J47" s="68"/>
      <c r="K47" s="32"/>
      <c r="L47" s="33"/>
      <c r="M47" s="34"/>
      <c r="N47" s="33">
        <f aca="true" t="shared" si="11" ref="N47:N92">H47-M47</f>
        <v>0</v>
      </c>
      <c r="O47" s="81">
        <f t="shared" si="4"/>
        <v>0</v>
      </c>
    </row>
    <row r="48" spans="1:15" ht="25.5">
      <c r="A48" s="146"/>
      <c r="B48" s="146"/>
      <c r="C48" s="146"/>
      <c r="D48" s="95" t="s">
        <v>85</v>
      </c>
      <c r="E48" s="39">
        <v>15000</v>
      </c>
      <c r="F48" s="38"/>
      <c r="G48" s="38"/>
      <c r="H48" s="38"/>
      <c r="I48" s="48"/>
      <c r="J48" s="68"/>
      <c r="K48" s="32"/>
      <c r="L48" s="33"/>
      <c r="M48" s="34"/>
      <c r="N48" s="33">
        <f t="shared" si="11"/>
        <v>0</v>
      </c>
      <c r="O48" s="81">
        <f t="shared" si="4"/>
        <v>0</v>
      </c>
    </row>
    <row r="49" spans="1:15" ht="23.25" customHeight="1">
      <c r="A49" s="146"/>
      <c r="B49" s="146"/>
      <c r="C49" s="146"/>
      <c r="D49" s="106" t="s">
        <v>103</v>
      </c>
      <c r="E49" s="39"/>
      <c r="F49" s="38">
        <v>35329</v>
      </c>
      <c r="G49" s="38">
        <v>35329</v>
      </c>
      <c r="H49" s="38"/>
      <c r="I49" s="48"/>
      <c r="J49" s="68"/>
      <c r="K49" s="32"/>
      <c r="L49" s="33"/>
      <c r="M49" s="34"/>
      <c r="N49" s="33">
        <f t="shared" si="11"/>
        <v>0</v>
      </c>
      <c r="O49" s="81">
        <f t="shared" si="4"/>
        <v>35329</v>
      </c>
    </row>
    <row r="50" spans="1:15" ht="37.5" customHeight="1">
      <c r="A50" s="146"/>
      <c r="B50" s="146"/>
      <c r="C50" s="146"/>
      <c r="D50" s="95" t="s">
        <v>88</v>
      </c>
      <c r="E50" s="39">
        <v>11648.92</v>
      </c>
      <c r="F50" s="38"/>
      <c r="G50" s="38"/>
      <c r="H50" s="38"/>
      <c r="I50" s="48"/>
      <c r="J50" s="69"/>
      <c r="K50" s="32"/>
      <c r="L50" s="33"/>
      <c r="M50" s="34"/>
      <c r="N50" s="33">
        <f t="shared" si="11"/>
        <v>0</v>
      </c>
      <c r="O50" s="81">
        <f t="shared" si="4"/>
        <v>0</v>
      </c>
    </row>
    <row r="51" spans="1:15" s="10" customFormat="1" ht="12.75">
      <c r="A51" s="146"/>
      <c r="B51" s="146"/>
      <c r="C51" s="146"/>
      <c r="D51" s="95" t="s">
        <v>86</v>
      </c>
      <c r="E51" s="39">
        <v>17300</v>
      </c>
      <c r="F51" s="38"/>
      <c r="G51" s="38"/>
      <c r="H51" s="38"/>
      <c r="I51" s="69"/>
      <c r="J51" s="69"/>
      <c r="K51" s="32"/>
      <c r="L51" s="70"/>
      <c r="M51" s="40"/>
      <c r="N51" s="33">
        <f t="shared" si="11"/>
        <v>0</v>
      </c>
      <c r="O51" s="81">
        <f t="shared" si="4"/>
        <v>0</v>
      </c>
    </row>
    <row r="52" spans="1:15" s="10" customFormat="1" ht="25.5">
      <c r="A52" s="146"/>
      <c r="B52" s="146"/>
      <c r="C52" s="146"/>
      <c r="D52" s="95" t="s">
        <v>87</v>
      </c>
      <c r="E52" s="39">
        <v>2567.66</v>
      </c>
      <c r="F52" s="38"/>
      <c r="G52" s="38"/>
      <c r="H52" s="38"/>
      <c r="I52" s="69"/>
      <c r="J52" s="69"/>
      <c r="K52" s="32"/>
      <c r="L52" s="70"/>
      <c r="M52" s="40"/>
      <c r="N52" s="33">
        <f t="shared" si="11"/>
        <v>0</v>
      </c>
      <c r="O52" s="81">
        <f t="shared" si="4"/>
        <v>0</v>
      </c>
    </row>
    <row r="53" spans="1:15" s="10" customFormat="1" ht="22.5" customHeight="1">
      <c r="A53" s="146"/>
      <c r="B53" s="146"/>
      <c r="C53" s="146"/>
      <c r="D53" s="37" t="s">
        <v>39</v>
      </c>
      <c r="E53" s="39">
        <v>43110.81</v>
      </c>
      <c r="F53" s="38">
        <v>12000</v>
      </c>
      <c r="G53" s="38">
        <v>2300</v>
      </c>
      <c r="H53" s="38">
        <v>2268.09</v>
      </c>
      <c r="I53" s="69">
        <f>(H53/G53)*100</f>
        <v>98.61260869565218</v>
      </c>
      <c r="J53" s="69">
        <f>(H53/E53)*100</f>
        <v>5.261070251289643</v>
      </c>
      <c r="K53" s="32"/>
      <c r="L53" s="70"/>
      <c r="M53" s="40"/>
      <c r="N53" s="33">
        <f t="shared" si="11"/>
        <v>2268.09</v>
      </c>
      <c r="O53" s="81">
        <f t="shared" si="4"/>
        <v>31.909999999999854</v>
      </c>
    </row>
    <row r="54" spans="1:15" s="10" customFormat="1" ht="23.25" customHeight="1">
      <c r="A54" s="146"/>
      <c r="B54" s="146"/>
      <c r="C54" s="142"/>
      <c r="D54" s="37" t="s">
        <v>44</v>
      </c>
      <c r="E54" s="39">
        <v>377.28</v>
      </c>
      <c r="F54" s="38"/>
      <c r="G54" s="38"/>
      <c r="H54" s="38"/>
      <c r="I54" s="69"/>
      <c r="J54" s="68"/>
      <c r="K54" s="51"/>
      <c r="L54" s="70"/>
      <c r="M54" s="40"/>
      <c r="N54" s="33">
        <f t="shared" si="11"/>
        <v>0</v>
      </c>
      <c r="O54" s="81">
        <f t="shared" si="4"/>
        <v>0</v>
      </c>
    </row>
    <row r="55" spans="1:15" s="10" customFormat="1" ht="22.5">
      <c r="A55" s="146"/>
      <c r="B55" s="146"/>
      <c r="C55" s="150">
        <v>6059</v>
      </c>
      <c r="D55" s="37" t="s">
        <v>11</v>
      </c>
      <c r="E55" s="39">
        <f>E56</f>
        <v>746.49</v>
      </c>
      <c r="F55" s="39">
        <f>F56</f>
        <v>0</v>
      </c>
      <c r="G55" s="39">
        <f>G56</f>
        <v>0</v>
      </c>
      <c r="H55" s="39">
        <f>H56</f>
        <v>0</v>
      </c>
      <c r="I55" s="69"/>
      <c r="J55" s="68"/>
      <c r="K55" s="39" t="e">
        <f>#REF!+#REF!+K56</f>
        <v>#REF!</v>
      </c>
      <c r="L55" s="39">
        <f>L56</f>
        <v>0</v>
      </c>
      <c r="M55" s="39">
        <f>M56</f>
        <v>0</v>
      </c>
      <c r="N55" s="39">
        <f>N56</f>
        <v>0</v>
      </c>
      <c r="O55" s="81">
        <f t="shared" si="4"/>
        <v>0</v>
      </c>
    </row>
    <row r="56" spans="1:15" s="10" customFormat="1" ht="12.75">
      <c r="A56" s="146"/>
      <c r="B56" s="146"/>
      <c r="C56" s="139"/>
      <c r="D56" s="37" t="s">
        <v>55</v>
      </c>
      <c r="E56" s="39">
        <v>746.49</v>
      </c>
      <c r="F56" s="38"/>
      <c r="G56" s="38"/>
      <c r="H56" s="38"/>
      <c r="I56" s="69"/>
      <c r="J56" s="68"/>
      <c r="K56" s="51"/>
      <c r="L56" s="70"/>
      <c r="M56" s="40"/>
      <c r="N56" s="33">
        <f t="shared" si="11"/>
        <v>0</v>
      </c>
      <c r="O56" s="81">
        <f t="shared" si="4"/>
        <v>0</v>
      </c>
    </row>
    <row r="57" spans="1:15" s="12" customFormat="1" ht="20.25" customHeight="1">
      <c r="A57" s="146"/>
      <c r="B57" s="146"/>
      <c r="C57" s="134">
        <v>6060</v>
      </c>
      <c r="D57" s="30" t="s">
        <v>13</v>
      </c>
      <c r="E57" s="31">
        <f>E58</f>
        <v>2312.15</v>
      </c>
      <c r="F57" s="31">
        <f>F58</f>
        <v>0</v>
      </c>
      <c r="G57" s="31">
        <f>G58</f>
        <v>0</v>
      </c>
      <c r="H57" s="31">
        <f>H58</f>
        <v>0</v>
      </c>
      <c r="I57" s="68"/>
      <c r="J57" s="68">
        <f aca="true" t="shared" si="12" ref="J57:J65">(H57/E57)*100</f>
        <v>0</v>
      </c>
      <c r="K57" s="31" t="e">
        <f>K58+#REF!+#REF!+#REF!</f>
        <v>#REF!</v>
      </c>
      <c r="L57" s="31">
        <f>L58</f>
        <v>0</v>
      </c>
      <c r="M57" s="31">
        <f>M58</f>
        <v>0</v>
      </c>
      <c r="N57" s="31">
        <f>N58</f>
        <v>0</v>
      </c>
      <c r="O57" s="81">
        <f t="shared" si="4"/>
        <v>0</v>
      </c>
    </row>
    <row r="58" spans="1:15" ht="11.25" customHeight="1">
      <c r="A58" s="146"/>
      <c r="B58" s="146"/>
      <c r="C58" s="146"/>
      <c r="D58" s="37" t="s">
        <v>45</v>
      </c>
      <c r="E58" s="38">
        <v>2312.15</v>
      </c>
      <c r="F58" s="38"/>
      <c r="G58" s="38"/>
      <c r="H58" s="38"/>
      <c r="I58" s="69"/>
      <c r="J58" s="69">
        <f t="shared" si="12"/>
        <v>0</v>
      </c>
      <c r="K58" s="32"/>
      <c r="L58" s="33"/>
      <c r="M58" s="34"/>
      <c r="N58" s="33">
        <f t="shared" si="11"/>
        <v>0</v>
      </c>
      <c r="O58" s="81">
        <f t="shared" si="4"/>
        <v>0</v>
      </c>
    </row>
    <row r="59" spans="1:15" s="13" customFormat="1" ht="11.25" customHeight="1">
      <c r="A59" s="136">
        <v>750</v>
      </c>
      <c r="B59" s="43"/>
      <c r="C59" s="43"/>
      <c r="D59" s="44" t="s">
        <v>15</v>
      </c>
      <c r="E59" s="26">
        <f>E60</f>
        <v>5110</v>
      </c>
      <c r="F59" s="26">
        <f aca="true" t="shared" si="13" ref="F59:M60">F60</f>
        <v>12720</v>
      </c>
      <c r="G59" s="26">
        <f t="shared" si="13"/>
        <v>12720</v>
      </c>
      <c r="H59" s="26">
        <f t="shared" si="13"/>
        <v>1586.7</v>
      </c>
      <c r="I59" s="68">
        <f>(H59/G59)*100</f>
        <v>12.474056603773585</v>
      </c>
      <c r="J59" s="68">
        <f t="shared" si="12"/>
        <v>31.050880626223094</v>
      </c>
      <c r="K59" s="26">
        <f t="shared" si="13"/>
        <v>0</v>
      </c>
      <c r="L59" s="26">
        <f t="shared" si="13"/>
        <v>4635</v>
      </c>
      <c r="M59" s="26">
        <f t="shared" si="13"/>
        <v>0</v>
      </c>
      <c r="N59" s="33">
        <f t="shared" si="11"/>
        <v>1586.7</v>
      </c>
      <c r="O59" s="81">
        <f t="shared" si="4"/>
        <v>6498.299999999999</v>
      </c>
    </row>
    <row r="60" spans="1:15" ht="12.75">
      <c r="A60" s="146"/>
      <c r="B60" s="134">
        <v>75023</v>
      </c>
      <c r="C60" s="49"/>
      <c r="D60" s="30" t="s">
        <v>16</v>
      </c>
      <c r="E60" s="31">
        <f>E61</f>
        <v>5110</v>
      </c>
      <c r="F60" s="31">
        <f t="shared" si="13"/>
        <v>12720</v>
      </c>
      <c r="G60" s="31">
        <f t="shared" si="13"/>
        <v>12720</v>
      </c>
      <c r="H60" s="31">
        <f t="shared" si="13"/>
        <v>1586.7</v>
      </c>
      <c r="I60" s="68">
        <f>(H60/G60)*100</f>
        <v>12.474056603773585</v>
      </c>
      <c r="J60" s="68">
        <f t="shared" si="12"/>
        <v>31.050880626223094</v>
      </c>
      <c r="K60" s="31">
        <f t="shared" si="13"/>
        <v>0</v>
      </c>
      <c r="L60" s="31">
        <f t="shared" si="13"/>
        <v>4635</v>
      </c>
      <c r="M60" s="31">
        <f t="shared" si="13"/>
        <v>0</v>
      </c>
      <c r="N60" s="33">
        <f t="shared" si="11"/>
        <v>1586.7</v>
      </c>
      <c r="O60" s="81">
        <f t="shared" si="4"/>
        <v>6498.299999999999</v>
      </c>
    </row>
    <row r="61" spans="1:15" s="12" customFormat="1" ht="24" customHeight="1">
      <c r="A61" s="146"/>
      <c r="B61" s="146"/>
      <c r="C61" s="134">
        <v>6060</v>
      </c>
      <c r="D61" s="30" t="s">
        <v>17</v>
      </c>
      <c r="E61" s="31">
        <f>E62</f>
        <v>5110</v>
      </c>
      <c r="F61" s="31">
        <f>F62</f>
        <v>12720</v>
      </c>
      <c r="G61" s="31">
        <f>G62</f>
        <v>12720</v>
      </c>
      <c r="H61" s="31">
        <f>H62</f>
        <v>1586.7</v>
      </c>
      <c r="I61" s="68">
        <f>(H61/G61)*100</f>
        <v>12.474056603773585</v>
      </c>
      <c r="J61" s="68">
        <f t="shared" si="12"/>
        <v>31.050880626223094</v>
      </c>
      <c r="K61" s="35"/>
      <c r="L61" s="36">
        <f>L62</f>
        <v>4635</v>
      </c>
      <c r="M61" s="41"/>
      <c r="N61" s="33">
        <f t="shared" si="11"/>
        <v>1586.7</v>
      </c>
      <c r="O61" s="81">
        <f t="shared" si="4"/>
        <v>6498.299999999999</v>
      </c>
    </row>
    <row r="62" spans="1:15" ht="12.75">
      <c r="A62" s="149"/>
      <c r="B62" s="149"/>
      <c r="C62" s="149"/>
      <c r="D62" s="37" t="s">
        <v>18</v>
      </c>
      <c r="E62" s="38">
        <v>5110</v>
      </c>
      <c r="F62" s="38">
        <v>12720</v>
      </c>
      <c r="G62" s="38">
        <v>12720</v>
      </c>
      <c r="H62" s="38">
        <v>1586.7</v>
      </c>
      <c r="I62" s="68">
        <f>(H62/G62)*100</f>
        <v>12.474056603773585</v>
      </c>
      <c r="J62" s="68">
        <f t="shared" si="12"/>
        <v>31.050880626223094</v>
      </c>
      <c r="K62" s="32"/>
      <c r="L62" s="33">
        <v>4635</v>
      </c>
      <c r="M62" s="34"/>
      <c r="N62" s="33">
        <f t="shared" si="11"/>
        <v>1586.7</v>
      </c>
      <c r="O62" s="81">
        <f t="shared" si="4"/>
        <v>6498.299999999999</v>
      </c>
    </row>
    <row r="63" spans="1:15" s="13" customFormat="1" ht="26.25" customHeight="1">
      <c r="A63" s="136">
        <v>754</v>
      </c>
      <c r="B63" s="43"/>
      <c r="C63" s="43"/>
      <c r="D63" s="44" t="s">
        <v>19</v>
      </c>
      <c r="E63" s="26">
        <f>E64+E69</f>
        <v>3673.34</v>
      </c>
      <c r="F63" s="26">
        <f>F64+F69</f>
        <v>166365</v>
      </c>
      <c r="G63" s="26">
        <f>G64+G69</f>
        <v>35365</v>
      </c>
      <c r="H63" s="26">
        <f>H64+H69</f>
        <v>31365</v>
      </c>
      <c r="I63" s="68">
        <f>(H63/G63)*100</f>
        <v>88.68938215750035</v>
      </c>
      <c r="J63" s="68">
        <f t="shared" si="12"/>
        <v>853.8550746731858</v>
      </c>
      <c r="K63" s="26">
        <f>K64+K69</f>
        <v>0</v>
      </c>
      <c r="L63" s="26">
        <f>L64+L69</f>
        <v>0</v>
      </c>
      <c r="M63" s="26">
        <f>M64+M69</f>
        <v>26660.25</v>
      </c>
      <c r="N63" s="33">
        <f t="shared" si="11"/>
        <v>4704.75</v>
      </c>
      <c r="O63" s="81">
        <f t="shared" si="4"/>
        <v>4000</v>
      </c>
    </row>
    <row r="64" spans="1:15" ht="12.75">
      <c r="A64" s="146"/>
      <c r="B64" s="134">
        <v>75412</v>
      </c>
      <c r="C64" s="49"/>
      <c r="D64" s="30" t="s">
        <v>8</v>
      </c>
      <c r="E64" s="31">
        <f>E65</f>
        <v>3673.34</v>
      </c>
      <c r="F64" s="31">
        <f>F65</f>
        <v>135000</v>
      </c>
      <c r="G64" s="31">
        <f>G65</f>
        <v>4000</v>
      </c>
      <c r="H64" s="31">
        <f>H65</f>
        <v>0</v>
      </c>
      <c r="I64" s="31">
        <f>I65</f>
        <v>0</v>
      </c>
      <c r="J64" s="68">
        <f t="shared" si="12"/>
        <v>0</v>
      </c>
      <c r="K64" s="32"/>
      <c r="L64" s="72">
        <f>L65</f>
        <v>0</v>
      </c>
      <c r="M64" s="72">
        <f>M65</f>
        <v>0</v>
      </c>
      <c r="N64" s="72">
        <f>N65</f>
        <v>0</v>
      </c>
      <c r="O64" s="81">
        <f t="shared" si="4"/>
        <v>4000</v>
      </c>
    </row>
    <row r="65" spans="1:15" s="12" customFormat="1" ht="24" customHeight="1">
      <c r="A65" s="146"/>
      <c r="B65" s="146"/>
      <c r="C65" s="134">
        <v>6050</v>
      </c>
      <c r="D65" s="30" t="s">
        <v>23</v>
      </c>
      <c r="E65" s="31">
        <f>E66+E68+E67</f>
        <v>3673.34</v>
      </c>
      <c r="F65" s="31">
        <f>F66+F68+F67</f>
        <v>135000</v>
      </c>
      <c r="G65" s="31">
        <f>G66+G68+G67</f>
        <v>4000</v>
      </c>
      <c r="H65" s="31">
        <f>H66+H68+H67</f>
        <v>0</v>
      </c>
      <c r="I65" s="68">
        <f>(H65/G65)*100</f>
        <v>0</v>
      </c>
      <c r="J65" s="68">
        <f t="shared" si="12"/>
        <v>0</v>
      </c>
      <c r="K65" s="31">
        <f>K66+K68+K67</f>
        <v>0</v>
      </c>
      <c r="L65" s="31">
        <f>L66+L68+L67</f>
        <v>0</v>
      </c>
      <c r="M65" s="31">
        <f>M66+M68+M67</f>
        <v>0</v>
      </c>
      <c r="N65" s="33">
        <f t="shared" si="11"/>
        <v>0</v>
      </c>
      <c r="O65" s="81">
        <f t="shared" si="4"/>
        <v>4000</v>
      </c>
    </row>
    <row r="66" spans="1:15" ht="22.5">
      <c r="A66" s="146"/>
      <c r="B66" s="146"/>
      <c r="C66" s="143"/>
      <c r="D66" s="94" t="s">
        <v>89</v>
      </c>
      <c r="E66" s="38">
        <v>3673.34</v>
      </c>
      <c r="F66" s="38"/>
      <c r="G66" s="38"/>
      <c r="H66" s="38"/>
      <c r="I66" s="69"/>
      <c r="J66" s="68"/>
      <c r="K66" s="32"/>
      <c r="L66" s="33"/>
      <c r="M66" s="34"/>
      <c r="N66" s="33">
        <f t="shared" si="11"/>
        <v>0</v>
      </c>
      <c r="O66" s="81">
        <f t="shared" si="4"/>
        <v>0</v>
      </c>
    </row>
    <row r="67" spans="1:15" ht="33.75">
      <c r="A67" s="146"/>
      <c r="B67" s="146"/>
      <c r="C67" s="143"/>
      <c r="D67" s="50" t="s">
        <v>104</v>
      </c>
      <c r="E67" s="38"/>
      <c r="F67" s="38">
        <v>131000</v>
      </c>
      <c r="G67" s="38"/>
      <c r="H67" s="38"/>
      <c r="I67" s="69"/>
      <c r="J67" s="68"/>
      <c r="K67" s="32"/>
      <c r="L67" s="33"/>
      <c r="M67" s="34"/>
      <c r="N67" s="33">
        <f t="shared" si="11"/>
        <v>0</v>
      </c>
      <c r="O67" s="81">
        <f t="shared" si="4"/>
        <v>0</v>
      </c>
    </row>
    <row r="68" spans="1:15" ht="24" customHeight="1">
      <c r="A68" s="146"/>
      <c r="B68" s="146"/>
      <c r="C68" s="143"/>
      <c r="D68" s="106" t="s">
        <v>103</v>
      </c>
      <c r="E68" s="38"/>
      <c r="F68" s="38">
        <v>4000</v>
      </c>
      <c r="G68" s="38">
        <v>4000</v>
      </c>
      <c r="H68" s="38"/>
      <c r="I68" s="69"/>
      <c r="J68" s="68"/>
      <c r="K68" s="32"/>
      <c r="L68" s="33"/>
      <c r="M68" s="34"/>
      <c r="N68" s="33">
        <f t="shared" si="11"/>
        <v>0</v>
      </c>
      <c r="O68" s="81">
        <f t="shared" si="4"/>
        <v>4000</v>
      </c>
    </row>
    <row r="69" spans="1:15" ht="18" customHeight="1">
      <c r="A69" s="146"/>
      <c r="B69" s="134">
        <v>75495</v>
      </c>
      <c r="C69" s="49"/>
      <c r="D69" s="30" t="s">
        <v>14</v>
      </c>
      <c r="E69" s="31">
        <f>E70+E72</f>
        <v>0</v>
      </c>
      <c r="F69" s="31">
        <f aca="true" t="shared" si="14" ref="F69:M69">F70+F72</f>
        <v>31365</v>
      </c>
      <c r="G69" s="31">
        <f t="shared" si="14"/>
        <v>31365</v>
      </c>
      <c r="H69" s="31">
        <f t="shared" si="14"/>
        <v>31365</v>
      </c>
      <c r="I69" s="68">
        <f aca="true" t="shared" si="15" ref="I69:I74">(H69/G69)*100</f>
        <v>100</v>
      </c>
      <c r="J69" s="68"/>
      <c r="K69" s="31">
        <f t="shared" si="14"/>
        <v>0</v>
      </c>
      <c r="L69" s="31">
        <f t="shared" si="14"/>
        <v>0</v>
      </c>
      <c r="M69" s="31">
        <f t="shared" si="14"/>
        <v>26660.25</v>
      </c>
      <c r="N69" s="33">
        <f t="shared" si="11"/>
        <v>4704.75</v>
      </c>
      <c r="O69" s="81">
        <f t="shared" si="4"/>
        <v>0</v>
      </c>
    </row>
    <row r="70" spans="1:15" s="12" customFormat="1" ht="23.25" customHeight="1">
      <c r="A70" s="146"/>
      <c r="B70" s="146"/>
      <c r="C70" s="134">
        <v>6057</v>
      </c>
      <c r="D70" s="30" t="s">
        <v>6</v>
      </c>
      <c r="E70" s="31">
        <f>E71</f>
        <v>0</v>
      </c>
      <c r="F70" s="31">
        <f>F71</f>
        <v>26660.25</v>
      </c>
      <c r="G70" s="31">
        <f>G71</f>
        <v>26660.25</v>
      </c>
      <c r="H70" s="31">
        <f>H71</f>
        <v>26660.25</v>
      </c>
      <c r="I70" s="68">
        <f t="shared" si="15"/>
        <v>100</v>
      </c>
      <c r="J70" s="68"/>
      <c r="K70" s="35"/>
      <c r="L70" s="36">
        <f>L71</f>
        <v>0</v>
      </c>
      <c r="M70" s="36">
        <f>M71</f>
        <v>26660.25</v>
      </c>
      <c r="N70" s="33">
        <f t="shared" si="11"/>
        <v>0</v>
      </c>
      <c r="O70" s="81">
        <f t="shared" si="4"/>
        <v>0</v>
      </c>
    </row>
    <row r="71" spans="1:15" ht="33.75">
      <c r="A71" s="146"/>
      <c r="B71" s="146"/>
      <c r="C71" s="135"/>
      <c r="D71" s="94" t="s">
        <v>90</v>
      </c>
      <c r="E71" s="38"/>
      <c r="F71" s="38">
        <v>26660.25</v>
      </c>
      <c r="G71" s="38">
        <v>26660.25</v>
      </c>
      <c r="H71" s="38">
        <v>26660.25</v>
      </c>
      <c r="I71" s="69">
        <f t="shared" si="15"/>
        <v>100</v>
      </c>
      <c r="J71" s="68"/>
      <c r="K71" s="32"/>
      <c r="L71" s="33"/>
      <c r="M71" s="33">
        <v>26660.25</v>
      </c>
      <c r="N71" s="33">
        <f t="shared" si="11"/>
        <v>0</v>
      </c>
      <c r="O71" s="81">
        <f t="shared" si="4"/>
        <v>0</v>
      </c>
    </row>
    <row r="72" spans="1:15" ht="26.25" customHeight="1">
      <c r="A72" s="142"/>
      <c r="B72" s="142"/>
      <c r="C72" s="134">
        <v>6059</v>
      </c>
      <c r="D72" s="30" t="s">
        <v>6</v>
      </c>
      <c r="E72" s="38">
        <f>E73</f>
        <v>0</v>
      </c>
      <c r="F72" s="38">
        <f aca="true" t="shared" si="16" ref="F72:M72">F73</f>
        <v>4704.75</v>
      </c>
      <c r="G72" s="38">
        <f t="shared" si="16"/>
        <v>4704.75</v>
      </c>
      <c r="H72" s="38">
        <f t="shared" si="16"/>
        <v>4704.75</v>
      </c>
      <c r="I72" s="68">
        <f t="shared" si="15"/>
        <v>100</v>
      </c>
      <c r="J72" s="68"/>
      <c r="K72" s="38">
        <f t="shared" si="16"/>
        <v>0</v>
      </c>
      <c r="L72" s="38">
        <f t="shared" si="16"/>
        <v>0</v>
      </c>
      <c r="M72" s="38">
        <f t="shared" si="16"/>
        <v>0</v>
      </c>
      <c r="N72" s="33">
        <f t="shared" si="11"/>
        <v>4704.75</v>
      </c>
      <c r="O72" s="81">
        <f t="shared" si="4"/>
        <v>0</v>
      </c>
    </row>
    <row r="73" spans="1:15" ht="33.75">
      <c r="A73" s="139"/>
      <c r="B73" s="139"/>
      <c r="C73" s="135"/>
      <c r="D73" s="94" t="s">
        <v>90</v>
      </c>
      <c r="E73" s="38"/>
      <c r="F73" s="38">
        <v>4704.75</v>
      </c>
      <c r="G73" s="38">
        <v>4704.75</v>
      </c>
      <c r="H73" s="38">
        <v>4704.75</v>
      </c>
      <c r="I73" s="69">
        <f t="shared" si="15"/>
        <v>100</v>
      </c>
      <c r="J73" s="68"/>
      <c r="K73" s="32"/>
      <c r="L73" s="33"/>
      <c r="M73" s="33"/>
      <c r="N73" s="33">
        <f t="shared" si="11"/>
        <v>4704.75</v>
      </c>
      <c r="O73" s="81">
        <f t="shared" si="4"/>
        <v>0</v>
      </c>
    </row>
    <row r="74" spans="1:17" ht="15.75" customHeight="1">
      <c r="A74" s="134">
        <v>801</v>
      </c>
      <c r="B74" s="49"/>
      <c r="C74" s="49"/>
      <c r="D74" s="30" t="s">
        <v>21</v>
      </c>
      <c r="E74" s="31">
        <f>E75+E80+E88</f>
        <v>364497.25</v>
      </c>
      <c r="F74" s="31">
        <f>F75+F80+F88</f>
        <v>2078620.81</v>
      </c>
      <c r="G74" s="31">
        <f>G75+G80+G88</f>
        <v>2084620.81</v>
      </c>
      <c r="H74" s="31">
        <f>H75+H80+H88</f>
        <v>2004843.3299999998</v>
      </c>
      <c r="I74" s="68">
        <f t="shared" si="15"/>
        <v>96.17304597472572</v>
      </c>
      <c r="J74" s="68">
        <f>(H74/E74)*100</f>
        <v>550.0297546826484</v>
      </c>
      <c r="K74" s="31" t="e">
        <f>K75+K80+K88</f>
        <v>#REF!</v>
      </c>
      <c r="L74" s="31">
        <f>L75+L80+L88</f>
        <v>68500</v>
      </c>
      <c r="M74" s="31">
        <f>M75+M80+M88</f>
        <v>1607719.0799999998</v>
      </c>
      <c r="N74" s="33">
        <f t="shared" si="11"/>
        <v>397124.25</v>
      </c>
      <c r="O74" s="81">
        <f t="shared" si="4"/>
        <v>11277.480000000214</v>
      </c>
      <c r="P74" s="12"/>
      <c r="Q74" s="12"/>
    </row>
    <row r="75" spans="1:15" ht="14.25" customHeight="1">
      <c r="A75" s="146"/>
      <c r="B75" s="134">
        <v>80101</v>
      </c>
      <c r="C75" s="29"/>
      <c r="D75" s="30" t="s">
        <v>22</v>
      </c>
      <c r="E75" s="31">
        <f>E76+E78</f>
        <v>0</v>
      </c>
      <c r="F75" s="31">
        <f>F76+F78</f>
        <v>0</v>
      </c>
      <c r="G75" s="31">
        <f>G76+G78</f>
        <v>70000</v>
      </c>
      <c r="H75" s="31">
        <f>H76+H78</f>
        <v>0</v>
      </c>
      <c r="I75" s="68"/>
      <c r="J75" s="68"/>
      <c r="K75" s="31" t="e">
        <f>#REF!</f>
        <v>#REF!</v>
      </c>
      <c r="L75" s="31">
        <f>L76+L78</f>
        <v>68500</v>
      </c>
      <c r="M75" s="31">
        <f>M76+M78</f>
        <v>0</v>
      </c>
      <c r="N75" s="31">
        <f>N76+N78</f>
        <v>0</v>
      </c>
      <c r="O75" s="81">
        <f t="shared" si="4"/>
        <v>1500</v>
      </c>
    </row>
    <row r="76" spans="1:15" ht="14.25" customHeight="1">
      <c r="A76" s="146"/>
      <c r="B76" s="143"/>
      <c r="C76" s="115">
        <v>6057</v>
      </c>
      <c r="D76" s="94" t="s">
        <v>6</v>
      </c>
      <c r="E76" s="78">
        <f>E77</f>
        <v>0</v>
      </c>
      <c r="F76" s="78">
        <f>F77</f>
        <v>0</v>
      </c>
      <c r="G76" s="78">
        <f>G77</f>
        <v>25000</v>
      </c>
      <c r="H76" s="78">
        <f>H77</f>
        <v>0</v>
      </c>
      <c r="I76" s="68"/>
      <c r="J76" s="68"/>
      <c r="K76" s="78"/>
      <c r="L76" s="78">
        <f>L77</f>
        <v>25000</v>
      </c>
      <c r="M76" s="78"/>
      <c r="N76" s="33"/>
      <c r="O76" s="81">
        <f t="shared" si="4"/>
        <v>0</v>
      </c>
    </row>
    <row r="77" spans="1:15" ht="14.25" customHeight="1">
      <c r="A77" s="146"/>
      <c r="B77" s="143"/>
      <c r="C77" s="115"/>
      <c r="D77" s="116" t="s">
        <v>114</v>
      </c>
      <c r="E77" s="78"/>
      <c r="F77" s="78"/>
      <c r="G77" s="53">
        <v>25000</v>
      </c>
      <c r="H77" s="78"/>
      <c r="I77" s="68"/>
      <c r="J77" s="68"/>
      <c r="K77" s="78"/>
      <c r="L77" s="53">
        <v>25000</v>
      </c>
      <c r="M77" s="53"/>
      <c r="N77" s="33"/>
      <c r="O77" s="81">
        <f t="shared" si="4"/>
        <v>0</v>
      </c>
    </row>
    <row r="78" spans="1:15" ht="14.25" customHeight="1">
      <c r="A78" s="146"/>
      <c r="B78" s="143"/>
      <c r="C78" s="115">
        <v>6059</v>
      </c>
      <c r="D78" s="94" t="s">
        <v>6</v>
      </c>
      <c r="E78" s="78">
        <f>E79</f>
        <v>0</v>
      </c>
      <c r="F78" s="78">
        <f>F79</f>
        <v>0</v>
      </c>
      <c r="G78" s="78">
        <f>G79</f>
        <v>45000</v>
      </c>
      <c r="H78" s="78">
        <f>H79</f>
        <v>0</v>
      </c>
      <c r="I78" s="68"/>
      <c r="J78" s="68"/>
      <c r="K78" s="78"/>
      <c r="L78" s="78">
        <f>L79</f>
        <v>43500</v>
      </c>
      <c r="M78" s="78"/>
      <c r="N78" s="33"/>
      <c r="O78" s="81">
        <f t="shared" si="4"/>
        <v>1500</v>
      </c>
    </row>
    <row r="79" spans="1:15" ht="14.25" customHeight="1">
      <c r="A79" s="146"/>
      <c r="B79" s="143"/>
      <c r="C79" s="115"/>
      <c r="D79" s="116" t="s">
        <v>114</v>
      </c>
      <c r="E79" s="78"/>
      <c r="F79" s="78"/>
      <c r="G79" s="53">
        <v>45000</v>
      </c>
      <c r="H79" s="78"/>
      <c r="I79" s="68"/>
      <c r="J79" s="68"/>
      <c r="K79" s="78"/>
      <c r="L79" s="53">
        <v>43500</v>
      </c>
      <c r="M79" s="53"/>
      <c r="N79" s="33"/>
      <c r="O79" s="81">
        <f t="shared" si="4"/>
        <v>1500</v>
      </c>
    </row>
    <row r="80" spans="1:15" s="14" customFormat="1" ht="13.5" customHeight="1">
      <c r="A80" s="146"/>
      <c r="B80" s="134">
        <v>80110</v>
      </c>
      <c r="C80" s="82"/>
      <c r="D80" s="79" t="s">
        <v>56</v>
      </c>
      <c r="E80" s="54">
        <f>E81+E84+E86</f>
        <v>26705.15</v>
      </c>
      <c r="F80" s="54">
        <f>F81+F84+F86</f>
        <v>150000</v>
      </c>
      <c r="G80" s="54">
        <f>G81+G84+G86</f>
        <v>15000</v>
      </c>
      <c r="H80" s="54">
        <f>H81+H84+H86</f>
        <v>12619.949999999999</v>
      </c>
      <c r="I80" s="68">
        <f>(H80/G80)*100</f>
        <v>84.133</v>
      </c>
      <c r="J80" s="68"/>
      <c r="K80" s="54">
        <f aca="true" t="shared" si="17" ref="K80:M81">K81</f>
        <v>0</v>
      </c>
      <c r="L80" s="54">
        <f>L81+L84+L86</f>
        <v>0</v>
      </c>
      <c r="M80" s="54">
        <f>M81+M84+M86</f>
        <v>10726.96</v>
      </c>
      <c r="N80" s="33">
        <f t="shared" si="11"/>
        <v>1892.9899999999998</v>
      </c>
      <c r="O80" s="81">
        <f t="shared" si="4"/>
        <v>2380.050000000001</v>
      </c>
    </row>
    <row r="81" spans="1:15" s="14" customFormat="1" ht="22.5">
      <c r="A81" s="146"/>
      <c r="B81" s="143"/>
      <c r="C81" s="134">
        <v>6050</v>
      </c>
      <c r="D81" s="46" t="s">
        <v>10</v>
      </c>
      <c r="E81" s="54">
        <f>E82+E83</f>
        <v>26705.15</v>
      </c>
      <c r="F81" s="54">
        <f>F82+F83</f>
        <v>150000</v>
      </c>
      <c r="G81" s="54">
        <f>G82+G83</f>
        <v>0</v>
      </c>
      <c r="H81" s="54">
        <f>H82+H83</f>
        <v>0</v>
      </c>
      <c r="I81" s="68"/>
      <c r="J81" s="68"/>
      <c r="K81" s="54">
        <f t="shared" si="17"/>
        <v>0</v>
      </c>
      <c r="L81" s="54">
        <f t="shared" si="17"/>
        <v>0</v>
      </c>
      <c r="M81" s="54">
        <f t="shared" si="17"/>
        <v>0</v>
      </c>
      <c r="N81" s="33">
        <f t="shared" si="11"/>
        <v>0</v>
      </c>
      <c r="O81" s="81">
        <f t="shared" si="4"/>
        <v>0</v>
      </c>
    </row>
    <row r="82" spans="1:15" s="14" customFormat="1" ht="12.75" customHeight="1">
      <c r="A82" s="146"/>
      <c r="B82" s="143"/>
      <c r="C82" s="147"/>
      <c r="D82" s="63" t="s">
        <v>65</v>
      </c>
      <c r="E82" s="56">
        <v>26705.15</v>
      </c>
      <c r="F82" s="56"/>
      <c r="G82" s="56"/>
      <c r="H82" s="56"/>
      <c r="I82" s="68"/>
      <c r="J82" s="68"/>
      <c r="K82" s="32"/>
      <c r="L82" s="73"/>
      <c r="M82" s="55"/>
      <c r="N82" s="33">
        <f t="shared" si="11"/>
        <v>0</v>
      </c>
      <c r="O82" s="81">
        <f t="shared" si="4"/>
        <v>0</v>
      </c>
    </row>
    <row r="83" spans="1:15" s="14" customFormat="1" ht="12.75" customHeight="1">
      <c r="A83" s="146"/>
      <c r="B83" s="142"/>
      <c r="C83" s="148"/>
      <c r="D83" s="37" t="s">
        <v>107</v>
      </c>
      <c r="E83" s="56"/>
      <c r="F83" s="56">
        <v>150000</v>
      </c>
      <c r="G83" s="56"/>
      <c r="H83" s="56"/>
      <c r="I83" s="68"/>
      <c r="J83" s="68"/>
      <c r="K83" s="32"/>
      <c r="L83" s="73"/>
      <c r="M83" s="55"/>
      <c r="N83" s="33"/>
      <c r="O83" s="81">
        <f aca="true" t="shared" si="18" ref="O83:O146">G83-H83-L83</f>
        <v>0</v>
      </c>
    </row>
    <row r="84" spans="1:15" s="14" customFormat="1" ht="12.75" customHeight="1">
      <c r="A84" s="146"/>
      <c r="B84" s="142"/>
      <c r="C84" s="104">
        <v>6057</v>
      </c>
      <c r="D84" s="94" t="s">
        <v>115</v>
      </c>
      <c r="E84" s="56">
        <f>E85</f>
        <v>0</v>
      </c>
      <c r="F84" s="56">
        <f>F85</f>
        <v>0</v>
      </c>
      <c r="G84" s="56">
        <f>G85</f>
        <v>12750</v>
      </c>
      <c r="H84" s="56">
        <f>H85</f>
        <v>10726.96</v>
      </c>
      <c r="I84" s="68">
        <f aca="true" t="shared" si="19" ref="I84:I92">(H84/G84)*100</f>
        <v>84.13301960784312</v>
      </c>
      <c r="J84" s="68"/>
      <c r="K84" s="32"/>
      <c r="L84" s="33">
        <f>L85</f>
        <v>0</v>
      </c>
      <c r="M84" s="33">
        <f>M85</f>
        <v>10726.96</v>
      </c>
      <c r="N84" s="33">
        <f>N85</f>
        <v>0</v>
      </c>
      <c r="O84" s="81">
        <f t="shared" si="18"/>
        <v>2023.0400000000009</v>
      </c>
    </row>
    <row r="85" spans="1:15" s="14" customFormat="1" ht="12.75" customHeight="1">
      <c r="A85" s="146"/>
      <c r="B85" s="142"/>
      <c r="C85" s="104"/>
      <c r="D85" s="118" t="s">
        <v>116</v>
      </c>
      <c r="E85" s="56"/>
      <c r="F85" s="56"/>
      <c r="G85" s="56">
        <v>12750</v>
      </c>
      <c r="H85" s="56">
        <v>10726.96</v>
      </c>
      <c r="I85" s="68">
        <f t="shared" si="19"/>
        <v>84.13301960784312</v>
      </c>
      <c r="J85" s="68"/>
      <c r="K85" s="32"/>
      <c r="L85" s="73"/>
      <c r="M85" s="55">
        <v>10726.96</v>
      </c>
      <c r="N85" s="33">
        <f>H85-M85</f>
        <v>0</v>
      </c>
      <c r="O85" s="81">
        <f t="shared" si="18"/>
        <v>2023.0400000000009</v>
      </c>
    </row>
    <row r="86" spans="1:15" s="14" customFormat="1" ht="12.75" customHeight="1">
      <c r="A86" s="146"/>
      <c r="B86" s="142"/>
      <c r="C86" s="104">
        <v>6059</v>
      </c>
      <c r="D86" s="94" t="s">
        <v>117</v>
      </c>
      <c r="E86" s="56">
        <f>E87</f>
        <v>0</v>
      </c>
      <c r="F86" s="56">
        <f>F87</f>
        <v>0</v>
      </c>
      <c r="G86" s="56">
        <f>G87</f>
        <v>2250</v>
      </c>
      <c r="H86" s="56">
        <f>H87</f>
        <v>1892.99</v>
      </c>
      <c r="I86" s="68">
        <f t="shared" si="19"/>
        <v>84.13288888888889</v>
      </c>
      <c r="J86" s="68"/>
      <c r="K86" s="32"/>
      <c r="L86" s="73"/>
      <c r="M86" s="55"/>
      <c r="N86" s="33">
        <f>N87</f>
        <v>1892.99</v>
      </c>
      <c r="O86" s="81">
        <f t="shared" si="18"/>
        <v>357.01</v>
      </c>
    </row>
    <row r="87" spans="1:15" s="14" customFormat="1" ht="12.75" customHeight="1">
      <c r="A87" s="146"/>
      <c r="B87" s="139"/>
      <c r="C87" s="85"/>
      <c r="D87" s="117" t="s">
        <v>116</v>
      </c>
      <c r="E87" s="56"/>
      <c r="F87" s="56"/>
      <c r="G87" s="56">
        <v>2250</v>
      </c>
      <c r="H87" s="56">
        <v>1892.99</v>
      </c>
      <c r="I87" s="68">
        <f t="shared" si="19"/>
        <v>84.13288888888889</v>
      </c>
      <c r="J87" s="68"/>
      <c r="K87" s="32"/>
      <c r="L87" s="73"/>
      <c r="M87" s="55"/>
      <c r="N87" s="33">
        <f>H87-M87</f>
        <v>1892.99</v>
      </c>
      <c r="O87" s="81">
        <f t="shared" si="18"/>
        <v>357.01</v>
      </c>
    </row>
    <row r="88" spans="1:15" s="12" customFormat="1" ht="12.75">
      <c r="A88" s="146"/>
      <c r="B88" s="134">
        <v>80130</v>
      </c>
      <c r="C88" s="49"/>
      <c r="D88" s="30" t="s">
        <v>67</v>
      </c>
      <c r="E88" s="31">
        <f>E91+E89+E93+E95</f>
        <v>337792.1</v>
      </c>
      <c r="F88" s="31">
        <f>F91+F89+F93+F95</f>
        <v>1928620.81</v>
      </c>
      <c r="G88" s="31">
        <f>G91+G89+G93+G95</f>
        <v>1999620.81</v>
      </c>
      <c r="H88" s="31">
        <f>H91+H89+H93+H95</f>
        <v>1992223.38</v>
      </c>
      <c r="I88" s="68">
        <f t="shared" si="19"/>
        <v>99.63005836091493</v>
      </c>
      <c r="J88" s="68">
        <f>(H88/E88)*100</f>
        <v>589.7779669802817</v>
      </c>
      <c r="K88" s="31" t="e">
        <f>#REF!+K91+K89</f>
        <v>#REF!</v>
      </c>
      <c r="L88" s="31">
        <f>L91+L89+L93+L95</f>
        <v>0</v>
      </c>
      <c r="M88" s="31">
        <f>M91+M89+M93+M95</f>
        <v>1596992.1199999999</v>
      </c>
      <c r="N88" s="31">
        <f>N91+N89</f>
        <v>393894.72000000003</v>
      </c>
      <c r="O88" s="81">
        <f t="shared" si="18"/>
        <v>7397.430000000168</v>
      </c>
    </row>
    <row r="89" spans="1:15" s="12" customFormat="1" ht="31.5">
      <c r="A89" s="146"/>
      <c r="B89" s="143"/>
      <c r="C89" s="134">
        <v>6057</v>
      </c>
      <c r="D89" s="80" t="s">
        <v>10</v>
      </c>
      <c r="E89" s="31">
        <f>E90</f>
        <v>278686.16</v>
      </c>
      <c r="F89" s="31">
        <f aca="true" t="shared" si="20" ref="F89:M89">F90</f>
        <v>1589680.01</v>
      </c>
      <c r="G89" s="31">
        <f t="shared" si="20"/>
        <v>1589680.01</v>
      </c>
      <c r="H89" s="31">
        <f t="shared" si="20"/>
        <v>1589418.43</v>
      </c>
      <c r="I89" s="68">
        <f t="shared" si="19"/>
        <v>99.9835451161017</v>
      </c>
      <c r="J89" s="68">
        <f>(H89/E89)*100</f>
        <v>570.3255698094229</v>
      </c>
      <c r="K89" s="31">
        <f t="shared" si="20"/>
        <v>0</v>
      </c>
      <c r="L89" s="31">
        <f t="shared" si="20"/>
        <v>0</v>
      </c>
      <c r="M89" s="31">
        <f t="shared" si="20"/>
        <v>1589418.42</v>
      </c>
      <c r="N89" s="36">
        <f t="shared" si="11"/>
        <v>0.010000000009313226</v>
      </c>
      <c r="O89" s="81">
        <f t="shared" si="18"/>
        <v>261.5800000000745</v>
      </c>
    </row>
    <row r="90" spans="1:15" s="12" customFormat="1" ht="22.5">
      <c r="A90" s="146"/>
      <c r="B90" s="143"/>
      <c r="C90" s="135"/>
      <c r="D90" s="37" t="s">
        <v>68</v>
      </c>
      <c r="E90" s="38">
        <v>278686.16</v>
      </c>
      <c r="F90" s="38">
        <v>1589680.01</v>
      </c>
      <c r="G90" s="38">
        <v>1589680.01</v>
      </c>
      <c r="H90" s="38">
        <v>1589418.43</v>
      </c>
      <c r="I90" s="69">
        <f t="shared" si="19"/>
        <v>99.9835451161017</v>
      </c>
      <c r="J90" s="69">
        <f>(H90/E90)*100</f>
        <v>570.3255698094229</v>
      </c>
      <c r="K90" s="32"/>
      <c r="L90" s="33"/>
      <c r="M90" s="33">
        <v>1589418.42</v>
      </c>
      <c r="N90" s="33">
        <f t="shared" si="11"/>
        <v>0.010000000009313226</v>
      </c>
      <c r="O90" s="81">
        <f t="shared" si="18"/>
        <v>261.5800000000745</v>
      </c>
    </row>
    <row r="91" spans="1:15" s="12" customFormat="1" ht="24" customHeight="1">
      <c r="A91" s="146"/>
      <c r="B91" s="143"/>
      <c r="C91" s="134">
        <v>6059</v>
      </c>
      <c r="D91" s="80" t="s">
        <v>10</v>
      </c>
      <c r="E91" s="60">
        <f>E92</f>
        <v>59105.94</v>
      </c>
      <c r="F91" s="60">
        <f aca="true" t="shared" si="21" ref="F91:M91">F92</f>
        <v>338940.8</v>
      </c>
      <c r="G91" s="60">
        <f t="shared" si="21"/>
        <v>397940.8</v>
      </c>
      <c r="H91" s="60">
        <f t="shared" si="21"/>
        <v>393894.71</v>
      </c>
      <c r="I91" s="68">
        <f t="shared" si="19"/>
        <v>98.98324323617986</v>
      </c>
      <c r="J91" s="68">
        <f>(H91/E91)*100</f>
        <v>666.4215305602111</v>
      </c>
      <c r="K91" s="60">
        <f t="shared" si="21"/>
        <v>0</v>
      </c>
      <c r="L91" s="60">
        <f t="shared" si="21"/>
        <v>0</v>
      </c>
      <c r="M91" s="60">
        <f t="shared" si="21"/>
        <v>0</v>
      </c>
      <c r="N91" s="36">
        <f t="shared" si="11"/>
        <v>393894.71</v>
      </c>
      <c r="O91" s="81">
        <f t="shared" si="18"/>
        <v>4046.0899999999674</v>
      </c>
    </row>
    <row r="92" spans="1:15" s="12" customFormat="1" ht="25.5" customHeight="1">
      <c r="A92" s="146"/>
      <c r="B92" s="146"/>
      <c r="C92" s="135"/>
      <c r="D92" s="37" t="s">
        <v>68</v>
      </c>
      <c r="E92" s="39">
        <v>59105.94</v>
      </c>
      <c r="F92" s="39">
        <v>338940.8</v>
      </c>
      <c r="G92" s="39">
        <v>397940.8</v>
      </c>
      <c r="H92" s="39">
        <v>393894.71</v>
      </c>
      <c r="I92" s="69">
        <f t="shared" si="19"/>
        <v>98.98324323617986</v>
      </c>
      <c r="J92" s="69">
        <f>(H92/E92)*100</f>
        <v>666.4215305602111</v>
      </c>
      <c r="K92" s="35"/>
      <c r="L92" s="36"/>
      <c r="M92" s="41"/>
      <c r="N92" s="33">
        <f t="shared" si="11"/>
        <v>393894.71</v>
      </c>
      <c r="O92" s="81">
        <f t="shared" si="18"/>
        <v>4046.0899999999674</v>
      </c>
    </row>
    <row r="93" spans="1:15" s="12" customFormat="1" ht="25.5" customHeight="1">
      <c r="A93" s="142"/>
      <c r="B93" s="142"/>
      <c r="C93" s="102">
        <v>6067</v>
      </c>
      <c r="D93" s="94" t="s">
        <v>115</v>
      </c>
      <c r="E93" s="39">
        <f>E94</f>
        <v>0</v>
      </c>
      <c r="F93" s="39">
        <f>F94</f>
        <v>0</v>
      </c>
      <c r="G93" s="39">
        <f>G94</f>
        <v>10200</v>
      </c>
      <c r="H93" s="39">
        <f>H94</f>
        <v>7573.7</v>
      </c>
      <c r="I93" s="69">
        <f aca="true" t="shared" si="22" ref="I93:I98">(H93/G93)*100</f>
        <v>74.25196078431372</v>
      </c>
      <c r="J93" s="68"/>
      <c r="K93" s="35"/>
      <c r="L93" s="36">
        <f>L94</f>
        <v>0</v>
      </c>
      <c r="M93" s="36">
        <f>M94</f>
        <v>7573.7</v>
      </c>
      <c r="N93" s="33">
        <f>N94</f>
        <v>0</v>
      </c>
      <c r="O93" s="81">
        <f t="shared" si="18"/>
        <v>2626.3</v>
      </c>
    </row>
    <row r="94" spans="1:15" s="12" customFormat="1" ht="25.5" customHeight="1">
      <c r="A94" s="142"/>
      <c r="B94" s="142"/>
      <c r="C94" s="102"/>
      <c r="D94" s="94" t="s">
        <v>118</v>
      </c>
      <c r="E94" s="39"/>
      <c r="F94" s="39"/>
      <c r="G94" s="39">
        <v>10200</v>
      </c>
      <c r="H94" s="39">
        <v>7573.7</v>
      </c>
      <c r="I94" s="69">
        <f t="shared" si="22"/>
        <v>74.25196078431372</v>
      </c>
      <c r="J94" s="68"/>
      <c r="K94" s="35"/>
      <c r="L94" s="36"/>
      <c r="M94" s="41">
        <v>7573.7</v>
      </c>
      <c r="N94" s="33">
        <f>H94-M94</f>
        <v>0</v>
      </c>
      <c r="O94" s="81">
        <f t="shared" si="18"/>
        <v>2626.3</v>
      </c>
    </row>
    <row r="95" spans="1:15" s="12" customFormat="1" ht="25.5" customHeight="1">
      <c r="A95" s="142"/>
      <c r="B95" s="142"/>
      <c r="C95" s="102">
        <v>6069</v>
      </c>
      <c r="D95" s="94" t="s">
        <v>115</v>
      </c>
      <c r="E95" s="39">
        <f>E96</f>
        <v>0</v>
      </c>
      <c r="F95" s="39">
        <f>F96</f>
        <v>0</v>
      </c>
      <c r="G95" s="39">
        <f>G96</f>
        <v>1800</v>
      </c>
      <c r="H95" s="39">
        <f>H96</f>
        <v>1336.54</v>
      </c>
      <c r="I95" s="69">
        <f t="shared" si="22"/>
        <v>74.25222222222222</v>
      </c>
      <c r="J95" s="68"/>
      <c r="K95" s="35"/>
      <c r="L95" s="36"/>
      <c r="M95" s="41"/>
      <c r="N95" s="33">
        <f>N96</f>
        <v>1336.54</v>
      </c>
      <c r="O95" s="81">
        <f t="shared" si="18"/>
        <v>463.46000000000004</v>
      </c>
    </row>
    <row r="96" spans="1:15" s="12" customFormat="1" ht="25.5" customHeight="1">
      <c r="A96" s="139"/>
      <c r="B96" s="139"/>
      <c r="C96" s="102"/>
      <c r="D96" s="94" t="s">
        <v>118</v>
      </c>
      <c r="E96" s="39"/>
      <c r="F96" s="39"/>
      <c r="G96" s="39">
        <v>1800</v>
      </c>
      <c r="H96" s="39">
        <v>1336.54</v>
      </c>
      <c r="I96" s="69">
        <f t="shared" si="22"/>
        <v>74.25222222222222</v>
      </c>
      <c r="J96" s="68"/>
      <c r="K96" s="35"/>
      <c r="L96" s="36"/>
      <c r="M96" s="41"/>
      <c r="N96" s="33">
        <f>H96-M96</f>
        <v>1336.54</v>
      </c>
      <c r="O96" s="81">
        <f t="shared" si="18"/>
        <v>463.46000000000004</v>
      </c>
    </row>
    <row r="97" spans="1:15" s="13" customFormat="1" ht="22.5" customHeight="1">
      <c r="A97" s="136">
        <v>900</v>
      </c>
      <c r="B97" s="28"/>
      <c r="C97" s="28"/>
      <c r="D97" s="44" t="s">
        <v>34</v>
      </c>
      <c r="E97" s="26">
        <f>E98+E113+E115</f>
        <v>266099.60000000003</v>
      </c>
      <c r="F97" s="26">
        <f>F98+F113+F115</f>
        <v>4981563.140000001</v>
      </c>
      <c r="G97" s="26">
        <f>G98+G113+G115</f>
        <v>3682353.1300000004</v>
      </c>
      <c r="H97" s="26">
        <f>H98+H113+H115</f>
        <v>3282112.9899999998</v>
      </c>
      <c r="I97" s="68">
        <f t="shared" si="22"/>
        <v>89.13085937523867</v>
      </c>
      <c r="J97" s="68">
        <f>(H97/E97)*100</f>
        <v>1233.4152287339023</v>
      </c>
      <c r="K97" s="26" t="e">
        <f>K98+#REF!+K113+K115</f>
        <v>#REF!</v>
      </c>
      <c r="L97" s="26">
        <f>L98+L113+L115</f>
        <v>160207.45</v>
      </c>
      <c r="M97" s="26">
        <f>M98+M113+M115</f>
        <v>0</v>
      </c>
      <c r="N97" s="26">
        <f>N98+N113+N115</f>
        <v>3282112.9899999998</v>
      </c>
      <c r="O97" s="81">
        <f t="shared" si="18"/>
        <v>240032.69000000058</v>
      </c>
    </row>
    <row r="98" spans="1:15" ht="12" customHeight="1">
      <c r="A98" s="146"/>
      <c r="B98" s="134">
        <v>90001</v>
      </c>
      <c r="C98" s="29"/>
      <c r="D98" s="30" t="s">
        <v>9</v>
      </c>
      <c r="E98" s="31">
        <f>E109+E99+E106+E100</f>
        <v>211047.46000000002</v>
      </c>
      <c r="F98" s="31">
        <f>F109+F99+F106+F100</f>
        <v>4981563.140000001</v>
      </c>
      <c r="G98" s="31">
        <f>G109+G99+G106+G100</f>
        <v>3574353.1300000004</v>
      </c>
      <c r="H98" s="31">
        <f>H109+H99+H106+H100</f>
        <v>3282112.9899999998</v>
      </c>
      <c r="I98" s="68">
        <f t="shared" si="22"/>
        <v>91.82397123699972</v>
      </c>
      <c r="J98" s="68">
        <f>(H98/E98)*100</f>
        <v>1555.1539876386096</v>
      </c>
      <c r="K98" s="31" t="e">
        <f>#REF!+K109+#REF!+K99+K106</f>
        <v>#REF!</v>
      </c>
      <c r="L98" s="31">
        <f>L109+L99+L106+L100</f>
        <v>160207.45</v>
      </c>
      <c r="M98" s="31">
        <f>M109+M99+M106+M100</f>
        <v>0</v>
      </c>
      <c r="N98" s="31">
        <f>N109+N99+N106+N100</f>
        <v>3282112.9899999998</v>
      </c>
      <c r="O98" s="81">
        <f t="shared" si="18"/>
        <v>132032.69000000058</v>
      </c>
    </row>
    <row r="99" spans="1:15" ht="33.75" customHeight="1">
      <c r="A99" s="146"/>
      <c r="B99" s="143"/>
      <c r="C99" s="57">
        <v>6010</v>
      </c>
      <c r="D99" s="30" t="s">
        <v>49</v>
      </c>
      <c r="E99" s="31">
        <v>134000</v>
      </c>
      <c r="F99" s="31">
        <v>150000</v>
      </c>
      <c r="G99" s="31"/>
      <c r="H99" s="31"/>
      <c r="I99" s="68"/>
      <c r="J99" s="68"/>
      <c r="K99" s="32"/>
      <c r="L99" s="26"/>
      <c r="M99" s="26"/>
      <c r="N99" s="33">
        <f aca="true" t="shared" si="23" ref="N99:N161">H99-M99</f>
        <v>0</v>
      </c>
      <c r="O99" s="81">
        <f t="shared" si="18"/>
        <v>0</v>
      </c>
    </row>
    <row r="100" spans="1:15" s="12" customFormat="1" ht="21.75" customHeight="1">
      <c r="A100" s="146"/>
      <c r="B100" s="146"/>
      <c r="C100" s="134">
        <v>6050</v>
      </c>
      <c r="D100" s="30" t="s">
        <v>6</v>
      </c>
      <c r="E100" s="31">
        <f>E101+E102+E103+E104+E105</f>
        <v>55029.83</v>
      </c>
      <c r="F100" s="31">
        <f>F101+F102+F103+F104+F105</f>
        <v>654000</v>
      </c>
      <c r="G100" s="31">
        <f>G101+G102+G103+G104+G105</f>
        <v>42000</v>
      </c>
      <c r="H100" s="31">
        <f>H101+H102+H103+H104+H105</f>
        <v>282.26</v>
      </c>
      <c r="I100" s="68">
        <f>(H100/G100)*100</f>
        <v>0.672047619047619</v>
      </c>
      <c r="J100" s="68">
        <f>(H100/E100)*100</f>
        <v>0.512921809862033</v>
      </c>
      <c r="K100" s="31" t="e">
        <f>K101+#REF!+#REF!+K102+#REF!+K103+K104+#REF!+#REF!+K105</f>
        <v>#REF!</v>
      </c>
      <c r="L100" s="31">
        <f>L101+L102+L103+L104+L105</f>
        <v>0</v>
      </c>
      <c r="M100" s="31">
        <f>M101+M102+M103+M104+M105</f>
        <v>0</v>
      </c>
      <c r="N100" s="31">
        <f>N101+N102+N103+N104+N105</f>
        <v>282.26</v>
      </c>
      <c r="O100" s="81">
        <f t="shared" si="18"/>
        <v>41717.74</v>
      </c>
    </row>
    <row r="101" spans="1:15" ht="22.5">
      <c r="A101" s="146"/>
      <c r="B101" s="146"/>
      <c r="C101" s="143"/>
      <c r="D101" s="37" t="s">
        <v>77</v>
      </c>
      <c r="E101" s="38">
        <v>13913.09</v>
      </c>
      <c r="F101" s="38"/>
      <c r="G101" s="38"/>
      <c r="H101" s="38"/>
      <c r="I101" s="68"/>
      <c r="J101" s="69"/>
      <c r="K101" s="32"/>
      <c r="L101" s="33"/>
      <c r="M101" s="34"/>
      <c r="N101" s="33">
        <f t="shared" si="23"/>
        <v>0</v>
      </c>
      <c r="O101" s="81">
        <f t="shared" si="18"/>
        <v>0</v>
      </c>
    </row>
    <row r="102" spans="1:15" ht="69.75" customHeight="1">
      <c r="A102" s="146"/>
      <c r="B102" s="146"/>
      <c r="C102" s="143"/>
      <c r="D102" s="37" t="s">
        <v>78</v>
      </c>
      <c r="E102" s="38"/>
      <c r="F102" s="38">
        <v>654000</v>
      </c>
      <c r="G102" s="38">
        <v>42000</v>
      </c>
      <c r="H102" s="38">
        <v>282.26</v>
      </c>
      <c r="I102" s="68">
        <f>(H102/G102)*100</f>
        <v>0.672047619047619</v>
      </c>
      <c r="J102" s="69"/>
      <c r="K102" s="32"/>
      <c r="L102" s="33"/>
      <c r="M102" s="34"/>
      <c r="N102" s="33">
        <f t="shared" si="23"/>
        <v>282.26</v>
      </c>
      <c r="O102" s="81">
        <f t="shared" si="18"/>
        <v>41717.74</v>
      </c>
    </row>
    <row r="103" spans="1:15" ht="12.75" customHeight="1">
      <c r="A103" s="146"/>
      <c r="B103" s="146"/>
      <c r="C103" s="143"/>
      <c r="D103" s="37" t="s">
        <v>66</v>
      </c>
      <c r="E103" s="38">
        <v>1505.38</v>
      </c>
      <c r="F103" s="38"/>
      <c r="G103" s="38"/>
      <c r="H103" s="38"/>
      <c r="I103" s="69"/>
      <c r="J103" s="69">
        <f>(H103/E103)*100</f>
        <v>0</v>
      </c>
      <c r="K103" s="32"/>
      <c r="L103" s="33"/>
      <c r="M103" s="34"/>
      <c r="N103" s="33">
        <f t="shared" si="23"/>
        <v>0</v>
      </c>
      <c r="O103" s="81">
        <f t="shared" si="18"/>
        <v>0</v>
      </c>
    </row>
    <row r="104" spans="1:15" ht="21.75" customHeight="1">
      <c r="A104" s="146"/>
      <c r="B104" s="146"/>
      <c r="C104" s="143"/>
      <c r="D104" s="94" t="s">
        <v>91</v>
      </c>
      <c r="E104" s="38">
        <v>39406.71</v>
      </c>
      <c r="F104" s="38"/>
      <c r="G104" s="38"/>
      <c r="H104" s="38"/>
      <c r="I104" s="69"/>
      <c r="J104" s="69"/>
      <c r="K104" s="32"/>
      <c r="L104" s="33"/>
      <c r="M104" s="34"/>
      <c r="N104" s="33">
        <f t="shared" si="23"/>
        <v>0</v>
      </c>
      <c r="O104" s="81">
        <f t="shared" si="18"/>
        <v>0</v>
      </c>
    </row>
    <row r="105" spans="1:15" ht="33" customHeight="1">
      <c r="A105" s="146"/>
      <c r="B105" s="146"/>
      <c r="C105" s="142"/>
      <c r="D105" s="87" t="s">
        <v>92</v>
      </c>
      <c r="E105" s="38">
        <v>204.65</v>
      </c>
      <c r="F105" s="38"/>
      <c r="G105" s="38"/>
      <c r="H105" s="38"/>
      <c r="I105" s="69"/>
      <c r="J105" s="68"/>
      <c r="K105" s="32"/>
      <c r="L105" s="33"/>
      <c r="M105" s="34"/>
      <c r="N105" s="33">
        <f t="shared" si="23"/>
        <v>0</v>
      </c>
      <c r="O105" s="81">
        <f t="shared" si="18"/>
        <v>0</v>
      </c>
    </row>
    <row r="106" spans="1:15" ht="24" customHeight="1">
      <c r="A106" s="146"/>
      <c r="B106" s="146"/>
      <c r="C106" s="173">
        <v>6057</v>
      </c>
      <c r="D106" s="30" t="s">
        <v>6</v>
      </c>
      <c r="E106" s="38">
        <f>E107+E108</f>
        <v>0</v>
      </c>
      <c r="F106" s="38">
        <f aca="true" t="shared" si="24" ref="F106:M106">F107+F108</f>
        <v>1429830.8900000001</v>
      </c>
      <c r="G106" s="38">
        <f t="shared" si="24"/>
        <v>1406330.8900000001</v>
      </c>
      <c r="H106" s="38">
        <f t="shared" si="24"/>
        <v>1241997.75</v>
      </c>
      <c r="I106" s="69">
        <f aca="true" t="shared" si="25" ref="I106:I111">(H106/G106)*100</f>
        <v>88.31475997800204</v>
      </c>
      <c r="J106" s="38">
        <f t="shared" si="24"/>
        <v>0</v>
      </c>
      <c r="K106" s="38">
        <f t="shared" si="24"/>
        <v>0</v>
      </c>
      <c r="L106" s="38">
        <f t="shared" si="24"/>
        <v>51880</v>
      </c>
      <c r="M106" s="38">
        <f t="shared" si="24"/>
        <v>0</v>
      </c>
      <c r="N106" s="33">
        <f t="shared" si="23"/>
        <v>1241997.75</v>
      </c>
      <c r="O106" s="81">
        <f t="shared" si="18"/>
        <v>112453.14000000013</v>
      </c>
    </row>
    <row r="107" spans="1:15" ht="23.25" customHeight="1">
      <c r="A107" s="146"/>
      <c r="B107" s="146"/>
      <c r="C107" s="173"/>
      <c r="D107" s="37" t="s">
        <v>40</v>
      </c>
      <c r="E107" s="38"/>
      <c r="F107" s="38">
        <v>960297.04</v>
      </c>
      <c r="G107" s="38">
        <v>960297.04</v>
      </c>
      <c r="H107" s="38">
        <v>960223.75</v>
      </c>
      <c r="I107" s="69">
        <f t="shared" si="25"/>
        <v>99.99236798647219</v>
      </c>
      <c r="J107" s="68"/>
      <c r="K107" s="32"/>
      <c r="L107" s="33"/>
      <c r="M107" s="34"/>
      <c r="N107" s="33">
        <f t="shared" si="23"/>
        <v>960223.75</v>
      </c>
      <c r="O107" s="81">
        <f t="shared" si="18"/>
        <v>73.29000000003725</v>
      </c>
    </row>
    <row r="108" spans="1:15" ht="23.25" customHeight="1">
      <c r="A108" s="146"/>
      <c r="B108" s="146"/>
      <c r="C108" s="173"/>
      <c r="D108" s="37" t="s">
        <v>41</v>
      </c>
      <c r="E108" s="38"/>
      <c r="F108" s="38">
        <v>469533.85</v>
      </c>
      <c r="G108" s="38">
        <v>446033.85</v>
      </c>
      <c r="H108" s="38">
        <v>281774</v>
      </c>
      <c r="I108" s="69">
        <f t="shared" si="25"/>
        <v>63.173232255803015</v>
      </c>
      <c r="J108" s="68"/>
      <c r="K108" s="32"/>
      <c r="L108" s="33">
        <v>51880</v>
      </c>
      <c r="M108" s="34"/>
      <c r="N108" s="33">
        <f t="shared" si="23"/>
        <v>281774</v>
      </c>
      <c r="O108" s="81">
        <f t="shared" si="18"/>
        <v>112379.84999999998</v>
      </c>
    </row>
    <row r="109" spans="1:15" s="12" customFormat="1" ht="21">
      <c r="A109" s="146"/>
      <c r="B109" s="146"/>
      <c r="C109" s="134">
        <v>6059</v>
      </c>
      <c r="D109" s="30" t="s">
        <v>6</v>
      </c>
      <c r="E109" s="31">
        <f>E110+E111+E112</f>
        <v>22017.629999999997</v>
      </c>
      <c r="F109" s="31">
        <f>F110+F111+F112</f>
        <v>2747732.25</v>
      </c>
      <c r="G109" s="31">
        <f>G110+G111+G112</f>
        <v>2126022.24</v>
      </c>
      <c r="H109" s="31">
        <f>H110+H111+H112</f>
        <v>2039832.98</v>
      </c>
      <c r="I109" s="68">
        <f t="shared" si="25"/>
        <v>95.94598502412654</v>
      </c>
      <c r="J109" s="68">
        <f>(H109/E109)*100</f>
        <v>9264.543822382338</v>
      </c>
      <c r="K109" s="58"/>
      <c r="L109" s="36">
        <f>L110+L111+L112</f>
        <v>108327.45</v>
      </c>
      <c r="M109" s="41">
        <f>M110+M111+M112</f>
        <v>0</v>
      </c>
      <c r="N109" s="33">
        <f t="shared" si="23"/>
        <v>2039832.98</v>
      </c>
      <c r="O109" s="81">
        <f t="shared" si="18"/>
        <v>-22138.189999999755</v>
      </c>
    </row>
    <row r="110" spans="1:15" ht="21.75" customHeight="1">
      <c r="A110" s="146"/>
      <c r="B110" s="146"/>
      <c r="C110" s="146"/>
      <c r="D110" s="37" t="s">
        <v>40</v>
      </c>
      <c r="E110" s="38">
        <v>12369.89</v>
      </c>
      <c r="F110" s="38">
        <v>1767312.83</v>
      </c>
      <c r="G110" s="38">
        <v>1304312.82</v>
      </c>
      <c r="H110" s="42">
        <v>1218702.17</v>
      </c>
      <c r="I110" s="69">
        <f t="shared" si="25"/>
        <v>93.43634067784443</v>
      </c>
      <c r="J110" s="68">
        <f>(H110/E110)*100</f>
        <v>9852.166591618843</v>
      </c>
      <c r="K110" s="58"/>
      <c r="L110" s="42"/>
      <c r="M110" s="37"/>
      <c r="N110" s="33">
        <f t="shared" si="23"/>
        <v>1218702.17</v>
      </c>
      <c r="O110" s="81">
        <f t="shared" si="18"/>
        <v>85610.65000000014</v>
      </c>
    </row>
    <row r="111" spans="1:15" ht="24.75" customHeight="1">
      <c r="A111" s="146"/>
      <c r="B111" s="146"/>
      <c r="C111" s="146"/>
      <c r="D111" s="37" t="s">
        <v>41</v>
      </c>
      <c r="E111" s="38">
        <v>9647.74</v>
      </c>
      <c r="F111" s="38">
        <v>810419.42</v>
      </c>
      <c r="G111" s="38">
        <v>821709.42</v>
      </c>
      <c r="H111" s="42">
        <v>821130.81</v>
      </c>
      <c r="I111" s="69">
        <f t="shared" si="25"/>
        <v>99.92958459694913</v>
      </c>
      <c r="J111" s="68">
        <f>(H111/E111)*100</f>
        <v>8511.120842808783</v>
      </c>
      <c r="K111" s="58"/>
      <c r="L111" s="101">
        <v>108327.45</v>
      </c>
      <c r="M111" s="30"/>
      <c r="N111" s="33">
        <f t="shared" si="23"/>
        <v>821130.81</v>
      </c>
      <c r="O111" s="81">
        <f t="shared" si="18"/>
        <v>-107748.84000000001</v>
      </c>
    </row>
    <row r="112" spans="1:15" ht="33.75">
      <c r="A112" s="146"/>
      <c r="B112" s="146"/>
      <c r="C112" s="149"/>
      <c r="D112" s="50" t="s">
        <v>105</v>
      </c>
      <c r="E112" s="38"/>
      <c r="F112" s="38">
        <v>170000</v>
      </c>
      <c r="G112" s="38"/>
      <c r="H112" s="42"/>
      <c r="I112" s="69"/>
      <c r="J112" s="68"/>
      <c r="K112" s="58"/>
      <c r="L112" s="101"/>
      <c r="M112" s="30"/>
      <c r="N112" s="33">
        <f t="shared" si="23"/>
        <v>0</v>
      </c>
      <c r="O112" s="81">
        <f t="shared" si="18"/>
        <v>0</v>
      </c>
    </row>
    <row r="113" spans="1:15" ht="9.75" customHeight="1">
      <c r="A113" s="146"/>
      <c r="B113" s="154">
        <v>90002</v>
      </c>
      <c r="C113" s="89"/>
      <c r="D113" s="59" t="s">
        <v>46</v>
      </c>
      <c r="E113" s="31">
        <f>E114</f>
        <v>38000</v>
      </c>
      <c r="F113" s="31">
        <f aca="true" t="shared" si="26" ref="F113:M113">F114</f>
        <v>0</v>
      </c>
      <c r="G113" s="31">
        <f t="shared" si="26"/>
        <v>108000</v>
      </c>
      <c r="H113" s="31">
        <f t="shared" si="26"/>
        <v>0</v>
      </c>
      <c r="I113" s="68">
        <f>(H113/G113)*100</f>
        <v>0</v>
      </c>
      <c r="J113" s="68"/>
      <c r="K113" s="31">
        <f t="shared" si="26"/>
        <v>0</v>
      </c>
      <c r="L113" s="31">
        <f t="shared" si="26"/>
        <v>0</v>
      </c>
      <c r="M113" s="31">
        <f t="shared" si="26"/>
        <v>0</v>
      </c>
      <c r="N113" s="33">
        <f t="shared" si="23"/>
        <v>0</v>
      </c>
      <c r="O113" s="81">
        <f t="shared" si="18"/>
        <v>108000</v>
      </c>
    </row>
    <row r="114" spans="1:15" ht="21" customHeight="1">
      <c r="A114" s="146"/>
      <c r="B114" s="155"/>
      <c r="C114" s="86">
        <v>6010</v>
      </c>
      <c r="D114" s="30" t="s">
        <v>49</v>
      </c>
      <c r="E114" s="31">
        <v>38000</v>
      </c>
      <c r="F114" s="31"/>
      <c r="G114" s="31">
        <v>108000</v>
      </c>
      <c r="H114" s="31"/>
      <c r="I114" s="68">
        <f>(H114/G114)*100</f>
        <v>0</v>
      </c>
      <c r="J114" s="68"/>
      <c r="K114" s="35"/>
      <c r="L114" s="36"/>
      <c r="M114" s="41"/>
      <c r="N114" s="33">
        <f t="shared" si="23"/>
        <v>0</v>
      </c>
      <c r="O114" s="81">
        <f t="shared" si="18"/>
        <v>108000</v>
      </c>
    </row>
    <row r="115" spans="1:15" ht="21" customHeight="1">
      <c r="A115" s="146"/>
      <c r="B115" s="171">
        <v>90005</v>
      </c>
      <c r="C115" s="49"/>
      <c r="D115" s="59" t="s">
        <v>47</v>
      </c>
      <c r="E115" s="31">
        <f aca="true" t="shared" si="27" ref="E115:H116">E116</f>
        <v>17052.14</v>
      </c>
      <c r="F115" s="31">
        <f t="shared" si="27"/>
        <v>0</v>
      </c>
      <c r="G115" s="31">
        <f t="shared" si="27"/>
        <v>0</v>
      </c>
      <c r="H115" s="31">
        <f t="shared" si="27"/>
        <v>0</v>
      </c>
      <c r="I115" s="31"/>
      <c r="J115" s="68">
        <f>(H115/E115)*100</f>
        <v>0</v>
      </c>
      <c r="K115" s="31" t="e">
        <f>K116+#REF!+#REF!</f>
        <v>#REF!</v>
      </c>
      <c r="L115" s="31">
        <f>L116</f>
        <v>0</v>
      </c>
      <c r="M115" s="31">
        <f>M116</f>
        <v>0</v>
      </c>
      <c r="N115" s="31">
        <f>N116</f>
        <v>0</v>
      </c>
      <c r="O115" s="81">
        <f t="shared" si="18"/>
        <v>0</v>
      </c>
    </row>
    <row r="116" spans="1:15" ht="21.75" customHeight="1">
      <c r="A116" s="146"/>
      <c r="B116" s="172"/>
      <c r="C116" s="134">
        <v>6050</v>
      </c>
      <c r="D116" s="30" t="s">
        <v>6</v>
      </c>
      <c r="E116" s="38">
        <f t="shared" si="27"/>
        <v>17052.14</v>
      </c>
      <c r="F116" s="38">
        <f t="shared" si="27"/>
        <v>0</v>
      </c>
      <c r="G116" s="38">
        <f t="shared" si="27"/>
        <v>0</v>
      </c>
      <c r="H116" s="38">
        <f t="shared" si="27"/>
        <v>0</v>
      </c>
      <c r="I116" s="68"/>
      <c r="J116" s="68">
        <f>(H116/E116)*100</f>
        <v>0</v>
      </c>
      <c r="K116" s="32"/>
      <c r="L116" s="33">
        <f>L117</f>
        <v>0</v>
      </c>
      <c r="M116" s="34">
        <f>M117</f>
        <v>0</v>
      </c>
      <c r="N116" s="33">
        <f t="shared" si="23"/>
        <v>0</v>
      </c>
      <c r="O116" s="81">
        <f t="shared" si="18"/>
        <v>0</v>
      </c>
    </row>
    <row r="117" spans="1:15" ht="21.75" customHeight="1">
      <c r="A117" s="146"/>
      <c r="B117" s="172"/>
      <c r="C117" s="135"/>
      <c r="D117" s="37" t="s">
        <v>48</v>
      </c>
      <c r="E117" s="38">
        <v>17052.14</v>
      </c>
      <c r="F117" s="38"/>
      <c r="G117" s="38"/>
      <c r="H117" s="38"/>
      <c r="I117" s="69"/>
      <c r="J117" s="69">
        <f>(H117/E117)*100</f>
        <v>0</v>
      </c>
      <c r="K117" s="32"/>
      <c r="L117" s="33"/>
      <c r="M117" s="34"/>
      <c r="N117" s="33">
        <f t="shared" si="23"/>
        <v>0</v>
      </c>
      <c r="O117" s="81">
        <f t="shared" si="18"/>
        <v>0</v>
      </c>
    </row>
    <row r="118" spans="1:15" s="13" customFormat="1" ht="32.25" customHeight="1">
      <c r="A118" s="136">
        <v>921</v>
      </c>
      <c r="B118" s="43"/>
      <c r="C118" s="43"/>
      <c r="D118" s="44" t="s">
        <v>35</v>
      </c>
      <c r="E118" s="26">
        <f>E119+E134</f>
        <v>206722.75</v>
      </c>
      <c r="F118" s="26">
        <f aca="true" t="shared" si="28" ref="F118:M118">F119+F134</f>
        <v>34407.590000000004</v>
      </c>
      <c r="G118" s="26">
        <f t="shared" si="28"/>
        <v>46492.59</v>
      </c>
      <c r="H118" s="26">
        <f t="shared" si="28"/>
        <v>11085</v>
      </c>
      <c r="I118" s="68">
        <f>(H118/G118)*100</f>
        <v>23.842509096610883</v>
      </c>
      <c r="J118" s="26">
        <f t="shared" si="28"/>
        <v>0</v>
      </c>
      <c r="K118" s="26">
        <f t="shared" si="28"/>
        <v>0</v>
      </c>
      <c r="L118" s="26">
        <f t="shared" si="28"/>
        <v>0</v>
      </c>
      <c r="M118" s="26">
        <f t="shared" si="28"/>
        <v>0</v>
      </c>
      <c r="N118" s="33">
        <f t="shared" si="23"/>
        <v>11085</v>
      </c>
      <c r="O118" s="81">
        <f t="shared" si="18"/>
        <v>35407.59</v>
      </c>
    </row>
    <row r="119" spans="1:15" ht="21">
      <c r="A119" s="146"/>
      <c r="B119" s="134">
        <v>92109</v>
      </c>
      <c r="C119" s="49"/>
      <c r="D119" s="30" t="s">
        <v>20</v>
      </c>
      <c r="E119" s="31">
        <f>E120+E125+E130+E123</f>
        <v>202722.75</v>
      </c>
      <c r="F119" s="31">
        <f>F120+F125+F130+F123</f>
        <v>34407.590000000004</v>
      </c>
      <c r="G119" s="31">
        <f>G120+G125+G130+G123</f>
        <v>46492.59</v>
      </c>
      <c r="H119" s="31">
        <f>H120+H125+H130+H123</f>
        <v>11085</v>
      </c>
      <c r="I119" s="68">
        <f>(H119/G119)*100</f>
        <v>23.842509096610883</v>
      </c>
      <c r="J119" s="31">
        <f>J120+J125+J130</f>
        <v>0</v>
      </c>
      <c r="K119" s="31">
        <f>K120+K125+K130</f>
        <v>0</v>
      </c>
      <c r="L119" s="31">
        <f>L120+L125+L130</f>
        <v>0</v>
      </c>
      <c r="M119" s="31">
        <f>M120+M125+M130</f>
        <v>0</v>
      </c>
      <c r="N119" s="33">
        <f t="shared" si="23"/>
        <v>11085</v>
      </c>
      <c r="O119" s="81">
        <f t="shared" si="18"/>
        <v>35407.59</v>
      </c>
    </row>
    <row r="120" spans="1:15" s="12" customFormat="1" ht="21">
      <c r="A120" s="146"/>
      <c r="B120" s="146"/>
      <c r="C120" s="134">
        <v>6050</v>
      </c>
      <c r="D120" s="30" t="s">
        <v>6</v>
      </c>
      <c r="E120" s="31">
        <f>E121+E122</f>
        <v>2052.56</v>
      </c>
      <c r="F120" s="31">
        <f>F121+F122</f>
        <v>13416.28</v>
      </c>
      <c r="G120" s="31">
        <f>G121+G122</f>
        <v>13416.28</v>
      </c>
      <c r="H120" s="31">
        <f>H121+H122</f>
        <v>0</v>
      </c>
      <c r="I120" s="68">
        <f>(H120/G120)*100</f>
        <v>0</v>
      </c>
      <c r="J120" s="31">
        <f>J121</f>
        <v>0</v>
      </c>
      <c r="K120" s="31">
        <f>K121</f>
        <v>0</v>
      </c>
      <c r="L120" s="31">
        <f>L121</f>
        <v>0</v>
      </c>
      <c r="M120" s="31">
        <f>M121</f>
        <v>0</v>
      </c>
      <c r="N120" s="33">
        <f t="shared" si="23"/>
        <v>0</v>
      </c>
      <c r="O120" s="81">
        <f t="shared" si="18"/>
        <v>13416.28</v>
      </c>
    </row>
    <row r="121" spans="1:15" ht="22.5">
      <c r="A121" s="146"/>
      <c r="B121" s="146"/>
      <c r="C121" s="143"/>
      <c r="D121" s="37" t="s">
        <v>62</v>
      </c>
      <c r="E121" s="38">
        <v>2052.56</v>
      </c>
      <c r="F121" s="38"/>
      <c r="G121" s="38"/>
      <c r="H121" s="42"/>
      <c r="I121" s="69"/>
      <c r="J121" s="69">
        <f>(H121/E121)*100</f>
        <v>0</v>
      </c>
      <c r="K121" s="32"/>
      <c r="L121" s="33"/>
      <c r="M121" s="34"/>
      <c r="N121" s="33">
        <f t="shared" si="23"/>
        <v>0</v>
      </c>
      <c r="O121" s="81">
        <f t="shared" si="18"/>
        <v>0</v>
      </c>
    </row>
    <row r="122" spans="1:15" ht="21">
      <c r="A122" s="146"/>
      <c r="B122" s="146"/>
      <c r="C122" s="139"/>
      <c r="D122" s="106" t="s">
        <v>103</v>
      </c>
      <c r="E122" s="38"/>
      <c r="F122" s="38">
        <v>13416.28</v>
      </c>
      <c r="G122" s="38">
        <v>13416.28</v>
      </c>
      <c r="H122" s="42"/>
      <c r="I122" s="69"/>
      <c r="J122" s="69"/>
      <c r="K122" s="32"/>
      <c r="L122" s="33"/>
      <c r="M122" s="34"/>
      <c r="N122" s="33"/>
      <c r="O122" s="81">
        <f t="shared" si="18"/>
        <v>13416.28</v>
      </c>
    </row>
    <row r="123" spans="1:15" ht="21">
      <c r="A123" s="146"/>
      <c r="B123" s="146"/>
      <c r="C123" s="134">
        <v>6060</v>
      </c>
      <c r="D123" s="30" t="s">
        <v>24</v>
      </c>
      <c r="E123" s="38">
        <f>E124</f>
        <v>0</v>
      </c>
      <c r="F123" s="38">
        <f>F124</f>
        <v>20991.31</v>
      </c>
      <c r="G123" s="38">
        <f>G124</f>
        <v>20991.31</v>
      </c>
      <c r="H123" s="38">
        <f>H124</f>
        <v>0</v>
      </c>
      <c r="I123" s="69"/>
      <c r="J123" s="69"/>
      <c r="K123" s="32"/>
      <c r="L123" s="33"/>
      <c r="M123" s="34"/>
      <c r="N123" s="33"/>
      <c r="O123" s="81">
        <f t="shared" si="18"/>
        <v>20991.31</v>
      </c>
    </row>
    <row r="124" spans="1:15" ht="21">
      <c r="A124" s="146"/>
      <c r="B124" s="146"/>
      <c r="C124" s="135"/>
      <c r="D124" s="106" t="s">
        <v>103</v>
      </c>
      <c r="E124" s="38"/>
      <c r="F124" s="38">
        <v>20991.31</v>
      </c>
      <c r="G124" s="38">
        <v>20991.31</v>
      </c>
      <c r="H124" s="42"/>
      <c r="I124" s="69"/>
      <c r="J124" s="69"/>
      <c r="K124" s="32"/>
      <c r="L124" s="33"/>
      <c r="M124" s="34"/>
      <c r="N124" s="33"/>
      <c r="O124" s="81">
        <f t="shared" si="18"/>
        <v>20991.31</v>
      </c>
    </row>
    <row r="125" spans="1:15" ht="63.75" customHeight="1">
      <c r="A125" s="146"/>
      <c r="B125" s="146"/>
      <c r="C125" s="134">
        <v>6220</v>
      </c>
      <c r="D125" s="44" t="s">
        <v>28</v>
      </c>
      <c r="E125" s="31">
        <f>E127+E128+E129+E126</f>
        <v>52949.79</v>
      </c>
      <c r="F125" s="31">
        <f>F127+F128+F129+F126</f>
        <v>0</v>
      </c>
      <c r="G125" s="31">
        <f>G127+G128+G129+G126</f>
        <v>12085</v>
      </c>
      <c r="H125" s="31">
        <f>H127+H128+H129+H126</f>
        <v>11085</v>
      </c>
      <c r="I125" s="68">
        <f>(H125/G125)*100</f>
        <v>91.72527927182458</v>
      </c>
      <c r="J125" s="31">
        <f>J127+J128+J129</f>
        <v>0</v>
      </c>
      <c r="K125" s="31">
        <f>K127+K128+K129</f>
        <v>0</v>
      </c>
      <c r="L125" s="31">
        <f>L127+L128+L129</f>
        <v>0</v>
      </c>
      <c r="M125" s="31">
        <f>M127+M128+M129</f>
        <v>0</v>
      </c>
      <c r="N125" s="33">
        <f t="shared" si="23"/>
        <v>11085</v>
      </c>
      <c r="O125" s="81">
        <f t="shared" si="18"/>
        <v>1000</v>
      </c>
    </row>
    <row r="126" spans="1:15" ht="33.75">
      <c r="A126" s="146"/>
      <c r="B126" s="146"/>
      <c r="C126" s="143"/>
      <c r="D126" s="50" t="s">
        <v>121</v>
      </c>
      <c r="E126" s="31"/>
      <c r="F126" s="31"/>
      <c r="G126" s="38">
        <v>1000</v>
      </c>
      <c r="H126" s="31"/>
      <c r="I126" s="68"/>
      <c r="J126" s="31"/>
      <c r="K126" s="120"/>
      <c r="L126" s="31"/>
      <c r="M126" s="31"/>
      <c r="N126" s="33"/>
      <c r="O126" s="81">
        <f t="shared" si="18"/>
        <v>1000</v>
      </c>
    </row>
    <row r="127" spans="1:15" ht="33.75">
      <c r="A127" s="146"/>
      <c r="B127" s="142"/>
      <c r="C127" s="143"/>
      <c r="D127" s="50" t="s">
        <v>122</v>
      </c>
      <c r="E127" s="38"/>
      <c r="F127" s="38"/>
      <c r="G127" s="38">
        <v>11085</v>
      </c>
      <c r="H127" s="38">
        <v>11085</v>
      </c>
      <c r="I127" s="69"/>
      <c r="J127" s="68"/>
      <c r="K127" s="32"/>
      <c r="L127" s="33"/>
      <c r="M127" s="34"/>
      <c r="N127" s="33">
        <f t="shared" si="23"/>
        <v>11085</v>
      </c>
      <c r="O127" s="81">
        <f t="shared" si="18"/>
        <v>0</v>
      </c>
    </row>
    <row r="128" spans="1:15" ht="22.5">
      <c r="A128" s="146"/>
      <c r="B128" s="142"/>
      <c r="C128" s="142"/>
      <c r="D128" s="52" t="s">
        <v>81</v>
      </c>
      <c r="E128" s="38">
        <v>39469.79</v>
      </c>
      <c r="F128" s="38"/>
      <c r="G128" s="38"/>
      <c r="H128" s="38"/>
      <c r="I128" s="69"/>
      <c r="J128" s="68"/>
      <c r="K128" s="32"/>
      <c r="L128" s="33"/>
      <c r="M128" s="34"/>
      <c r="N128" s="33">
        <f t="shared" si="23"/>
        <v>0</v>
      </c>
      <c r="O128" s="81">
        <f t="shared" si="18"/>
        <v>0</v>
      </c>
    </row>
    <row r="129" spans="1:15" ht="22.5">
      <c r="A129" s="146"/>
      <c r="B129" s="142"/>
      <c r="C129" s="139"/>
      <c r="D129" s="52" t="s">
        <v>98</v>
      </c>
      <c r="E129" s="38">
        <v>13480</v>
      </c>
      <c r="F129" s="38"/>
      <c r="G129" s="38"/>
      <c r="H129" s="38"/>
      <c r="I129" s="69"/>
      <c r="J129" s="68"/>
      <c r="K129" s="32"/>
      <c r="L129" s="33"/>
      <c r="M129" s="34"/>
      <c r="N129" s="33">
        <f t="shared" si="23"/>
        <v>0</v>
      </c>
      <c r="O129" s="81">
        <f t="shared" si="18"/>
        <v>0</v>
      </c>
    </row>
    <row r="130" spans="1:15" ht="52.5" customHeight="1">
      <c r="A130" s="146"/>
      <c r="B130" s="142"/>
      <c r="C130" s="134">
        <v>6229</v>
      </c>
      <c r="D130" s="44" t="s">
        <v>28</v>
      </c>
      <c r="E130" s="31">
        <f>E131+E132+E133</f>
        <v>147720.4</v>
      </c>
      <c r="F130" s="31">
        <f aca="true" t="shared" si="29" ref="F130:M130">F131+F132+F133</f>
        <v>0</v>
      </c>
      <c r="G130" s="31">
        <f t="shared" si="29"/>
        <v>0</v>
      </c>
      <c r="H130" s="31">
        <f t="shared" si="29"/>
        <v>0</v>
      </c>
      <c r="I130" s="68"/>
      <c r="J130" s="31">
        <f t="shared" si="29"/>
        <v>0</v>
      </c>
      <c r="K130" s="31">
        <f t="shared" si="29"/>
        <v>0</v>
      </c>
      <c r="L130" s="31">
        <f t="shared" si="29"/>
        <v>0</v>
      </c>
      <c r="M130" s="31">
        <f t="shared" si="29"/>
        <v>0</v>
      </c>
      <c r="N130" s="33">
        <f t="shared" si="23"/>
        <v>0</v>
      </c>
      <c r="O130" s="81">
        <f t="shared" si="18"/>
        <v>0</v>
      </c>
    </row>
    <row r="131" spans="1:15" ht="12.75">
      <c r="A131" s="146"/>
      <c r="B131" s="142"/>
      <c r="C131" s="142"/>
      <c r="D131" s="52" t="s">
        <v>69</v>
      </c>
      <c r="E131" s="38">
        <v>25460.33</v>
      </c>
      <c r="F131" s="38"/>
      <c r="G131" s="38"/>
      <c r="H131" s="38"/>
      <c r="I131" s="69"/>
      <c r="J131" s="68"/>
      <c r="K131" s="32"/>
      <c r="L131" s="33"/>
      <c r="M131" s="34"/>
      <c r="N131" s="33">
        <f t="shared" si="23"/>
        <v>0</v>
      </c>
      <c r="O131" s="81">
        <f t="shared" si="18"/>
        <v>0</v>
      </c>
    </row>
    <row r="132" spans="1:15" ht="12.75">
      <c r="A132" s="146"/>
      <c r="B132" s="142"/>
      <c r="C132" s="142"/>
      <c r="D132" s="52" t="s">
        <v>70</v>
      </c>
      <c r="E132" s="38">
        <v>96507.88</v>
      </c>
      <c r="F132" s="38"/>
      <c r="G132" s="38"/>
      <c r="H132" s="38"/>
      <c r="I132" s="69"/>
      <c r="J132" s="68"/>
      <c r="K132" s="32"/>
      <c r="L132" s="33"/>
      <c r="M132" s="34"/>
      <c r="N132" s="33">
        <f t="shared" si="23"/>
        <v>0</v>
      </c>
      <c r="O132" s="81">
        <f t="shared" si="18"/>
        <v>0</v>
      </c>
    </row>
    <row r="133" spans="1:15" ht="22.5">
      <c r="A133" s="146"/>
      <c r="B133" s="139"/>
      <c r="C133" s="139"/>
      <c r="D133" s="52" t="s">
        <v>71</v>
      </c>
      <c r="E133" s="38">
        <v>25752.19</v>
      </c>
      <c r="F133" s="38"/>
      <c r="G133" s="38"/>
      <c r="H133" s="38"/>
      <c r="I133" s="69"/>
      <c r="J133" s="68"/>
      <c r="K133" s="32"/>
      <c r="L133" s="33"/>
      <c r="M133" s="34"/>
      <c r="N133" s="33">
        <f t="shared" si="23"/>
        <v>0</v>
      </c>
      <c r="O133" s="81">
        <f t="shared" si="18"/>
        <v>0</v>
      </c>
    </row>
    <row r="134" spans="1:15" s="98" customFormat="1" ht="12.75">
      <c r="A134" s="142"/>
      <c r="B134" s="144">
        <v>92116</v>
      </c>
      <c r="C134" s="90"/>
      <c r="D134" s="44" t="s">
        <v>93</v>
      </c>
      <c r="E134" s="31">
        <f>E135</f>
        <v>4000</v>
      </c>
      <c r="F134" s="31">
        <f aca="true" t="shared" si="30" ref="F134:M134">F135</f>
        <v>0</v>
      </c>
      <c r="G134" s="31">
        <f t="shared" si="30"/>
        <v>0</v>
      </c>
      <c r="H134" s="31">
        <f t="shared" si="30"/>
        <v>0</v>
      </c>
      <c r="I134" s="68"/>
      <c r="J134" s="31">
        <f t="shared" si="30"/>
        <v>0</v>
      </c>
      <c r="K134" s="31">
        <f t="shared" si="30"/>
        <v>0</v>
      </c>
      <c r="L134" s="31">
        <f t="shared" si="30"/>
        <v>0</v>
      </c>
      <c r="M134" s="31">
        <f t="shared" si="30"/>
        <v>0</v>
      </c>
      <c r="N134" s="33">
        <f t="shared" si="23"/>
        <v>0</v>
      </c>
      <c r="O134" s="81">
        <f t="shared" si="18"/>
        <v>0</v>
      </c>
    </row>
    <row r="135" spans="1:15" s="98" customFormat="1" ht="73.5">
      <c r="A135" s="142"/>
      <c r="B135" s="142"/>
      <c r="C135" s="144">
        <v>6220</v>
      </c>
      <c r="D135" s="44" t="s">
        <v>28</v>
      </c>
      <c r="E135" s="38">
        <f>E136</f>
        <v>4000</v>
      </c>
      <c r="F135" s="38">
        <f aca="true" t="shared" si="31" ref="F135:M135">F136</f>
        <v>0</v>
      </c>
      <c r="G135" s="38">
        <f t="shared" si="31"/>
        <v>0</v>
      </c>
      <c r="H135" s="38">
        <f t="shared" si="31"/>
        <v>0</v>
      </c>
      <c r="I135" s="69"/>
      <c r="J135" s="38">
        <f t="shared" si="31"/>
        <v>0</v>
      </c>
      <c r="K135" s="38">
        <f t="shared" si="31"/>
        <v>0</v>
      </c>
      <c r="L135" s="38">
        <f t="shared" si="31"/>
        <v>0</v>
      </c>
      <c r="M135" s="38">
        <f t="shared" si="31"/>
        <v>0</v>
      </c>
      <c r="N135" s="33">
        <f t="shared" si="23"/>
        <v>0</v>
      </c>
      <c r="O135" s="81">
        <f t="shared" si="18"/>
        <v>0</v>
      </c>
    </row>
    <row r="136" spans="1:15" s="98" customFormat="1" ht="12.75">
      <c r="A136" s="139"/>
      <c r="B136" s="139"/>
      <c r="C136" s="145"/>
      <c r="D136" s="50" t="s">
        <v>94</v>
      </c>
      <c r="E136" s="38">
        <v>4000</v>
      </c>
      <c r="F136" s="38"/>
      <c r="G136" s="38"/>
      <c r="H136" s="38"/>
      <c r="I136" s="69"/>
      <c r="J136" s="68"/>
      <c r="K136" s="32"/>
      <c r="L136" s="97"/>
      <c r="M136" s="96"/>
      <c r="N136" s="33">
        <f t="shared" si="23"/>
        <v>0</v>
      </c>
      <c r="O136" s="81">
        <f t="shared" si="18"/>
        <v>0</v>
      </c>
    </row>
    <row r="137" spans="1:15" s="13" customFormat="1" ht="12.75">
      <c r="A137" s="136">
        <v>926</v>
      </c>
      <c r="B137" s="43"/>
      <c r="C137" s="43"/>
      <c r="D137" s="44" t="s">
        <v>36</v>
      </c>
      <c r="E137" s="26">
        <f>E138+E159</f>
        <v>161871.27000000002</v>
      </c>
      <c r="F137" s="26">
        <f aca="true" t="shared" si="32" ref="F137:K137">F138+F159</f>
        <v>1530203.9300000002</v>
      </c>
      <c r="G137" s="26">
        <f t="shared" si="32"/>
        <v>1312952.53</v>
      </c>
      <c r="H137" s="26">
        <f t="shared" si="32"/>
        <v>1128283.24</v>
      </c>
      <c r="I137" s="68">
        <f>(H137/G137)*100</f>
        <v>85.93480832090708</v>
      </c>
      <c r="J137" s="26"/>
      <c r="K137" s="26" t="e">
        <f t="shared" si="32"/>
        <v>#REF!</v>
      </c>
      <c r="L137" s="26">
        <f>L138+L159</f>
        <v>68000</v>
      </c>
      <c r="M137" s="26">
        <f>M138+M159</f>
        <v>833000</v>
      </c>
      <c r="N137" s="26">
        <f>N138+N159</f>
        <v>295283.24</v>
      </c>
      <c r="O137" s="81">
        <f t="shared" si="18"/>
        <v>116669.29000000004</v>
      </c>
    </row>
    <row r="138" spans="1:15" s="13" customFormat="1" ht="12.75">
      <c r="A138" s="137"/>
      <c r="B138" s="136">
        <v>92601</v>
      </c>
      <c r="C138" s="43"/>
      <c r="D138" s="44" t="s">
        <v>57</v>
      </c>
      <c r="E138" s="26">
        <f>E153+E148+E139+E142</f>
        <v>161871.27000000002</v>
      </c>
      <c r="F138" s="26">
        <f>F153+F148+F139+F142</f>
        <v>1512518.9400000002</v>
      </c>
      <c r="G138" s="26">
        <f>G153+G148+G139+G142</f>
        <v>1229154.55</v>
      </c>
      <c r="H138" s="26">
        <f>H153+H148+H139+H142</f>
        <v>1123649.48</v>
      </c>
      <c r="I138" s="26">
        <f aca="true" t="shared" si="33" ref="I138:N138">I153+I148+I139+I142</f>
        <v>185.1641421933279</v>
      </c>
      <c r="J138" s="26">
        <f t="shared" si="33"/>
        <v>0</v>
      </c>
      <c r="K138" s="26">
        <f t="shared" si="33"/>
        <v>0</v>
      </c>
      <c r="L138" s="26">
        <f t="shared" si="33"/>
        <v>68000</v>
      </c>
      <c r="M138" s="26">
        <f t="shared" si="33"/>
        <v>833000</v>
      </c>
      <c r="N138" s="26">
        <f t="shared" si="33"/>
        <v>290649.48</v>
      </c>
      <c r="O138" s="81">
        <f t="shared" si="18"/>
        <v>37505.070000000065</v>
      </c>
    </row>
    <row r="139" spans="1:15" s="13" customFormat="1" ht="21">
      <c r="A139" s="137"/>
      <c r="B139" s="141"/>
      <c r="C139" s="136">
        <v>6050</v>
      </c>
      <c r="D139" s="30" t="s">
        <v>6</v>
      </c>
      <c r="E139" s="26">
        <f>E140+E141</f>
        <v>0</v>
      </c>
      <c r="F139" s="26">
        <f>F140+F141</f>
        <v>1341421.1700000002</v>
      </c>
      <c r="G139" s="26">
        <f>G140+G141</f>
        <v>33154.55</v>
      </c>
      <c r="H139" s="26">
        <f>H140+H141</f>
        <v>0</v>
      </c>
      <c r="I139" s="68"/>
      <c r="J139" s="68"/>
      <c r="K139" s="26"/>
      <c r="L139" s="26"/>
      <c r="M139" s="26"/>
      <c r="N139" s="33"/>
      <c r="O139" s="81">
        <f t="shared" si="18"/>
        <v>33154.55</v>
      </c>
    </row>
    <row r="140" spans="1:15" s="13" customFormat="1" ht="12.75">
      <c r="A140" s="137"/>
      <c r="B140" s="141"/>
      <c r="C140" s="141"/>
      <c r="D140" s="46" t="s">
        <v>106</v>
      </c>
      <c r="E140" s="48"/>
      <c r="F140" s="48">
        <v>1308266.62</v>
      </c>
      <c r="G140" s="48"/>
      <c r="H140" s="48"/>
      <c r="I140" s="68"/>
      <c r="J140" s="68"/>
      <c r="K140" s="26"/>
      <c r="L140" s="26"/>
      <c r="M140" s="26"/>
      <c r="N140" s="33"/>
      <c r="O140" s="81">
        <f t="shared" si="18"/>
        <v>0</v>
      </c>
    </row>
    <row r="141" spans="1:15" s="13" customFormat="1" ht="21">
      <c r="A141" s="137"/>
      <c r="B141" s="141"/>
      <c r="C141" s="170"/>
      <c r="D141" s="106" t="s">
        <v>103</v>
      </c>
      <c r="E141" s="26"/>
      <c r="F141" s="26">
        <v>33154.55</v>
      </c>
      <c r="G141" s="26">
        <v>33154.55</v>
      </c>
      <c r="H141" s="26"/>
      <c r="I141" s="68"/>
      <c r="J141" s="68"/>
      <c r="K141" s="26"/>
      <c r="L141" s="26"/>
      <c r="M141" s="26"/>
      <c r="N141" s="33"/>
      <c r="O141" s="81">
        <f t="shared" si="18"/>
        <v>33154.55</v>
      </c>
    </row>
    <row r="142" spans="1:15" s="13" customFormat="1" ht="21">
      <c r="A142" s="137"/>
      <c r="B142" s="141"/>
      <c r="C142" s="136">
        <v>6057</v>
      </c>
      <c r="D142" s="30" t="s">
        <v>6</v>
      </c>
      <c r="E142" s="26">
        <f>E143+E144+E145+E147+E146</f>
        <v>0</v>
      </c>
      <c r="F142" s="26">
        <f>F143+F144+F145+F147+F146</f>
        <v>106483.11</v>
      </c>
      <c r="G142" s="26">
        <f>G143+G144+G145+G147+G146</f>
        <v>255000</v>
      </c>
      <c r="H142" s="26">
        <f>H143+H144+H145+H147+H146</f>
        <v>230000</v>
      </c>
      <c r="I142" s="68">
        <f>(H142/G142)*100</f>
        <v>90.19607843137256</v>
      </c>
      <c r="J142" s="68"/>
      <c r="K142" s="26"/>
      <c r="L142" s="26">
        <f>L143+L144+L145+L146+L147</f>
        <v>25000</v>
      </c>
      <c r="M142" s="26">
        <f>M143+M144+M145+M146+M147</f>
        <v>0</v>
      </c>
      <c r="N142" s="26">
        <f>N143+N144+N145+N146+N147</f>
        <v>230000</v>
      </c>
      <c r="O142" s="81">
        <f t="shared" si="18"/>
        <v>0</v>
      </c>
    </row>
    <row r="143" spans="1:15" s="13" customFormat="1" ht="22.5">
      <c r="A143" s="137"/>
      <c r="B143" s="141"/>
      <c r="C143" s="141"/>
      <c r="D143" s="46" t="s">
        <v>63</v>
      </c>
      <c r="E143" s="26"/>
      <c r="F143" s="48">
        <v>22174.96</v>
      </c>
      <c r="G143" s="26"/>
      <c r="H143" s="26"/>
      <c r="I143" s="68"/>
      <c r="J143" s="68"/>
      <c r="K143" s="26"/>
      <c r="L143" s="26"/>
      <c r="M143" s="26"/>
      <c r="N143" s="33"/>
      <c r="O143" s="81">
        <f t="shared" si="18"/>
        <v>0</v>
      </c>
    </row>
    <row r="144" spans="1:15" s="13" customFormat="1" ht="22.5">
      <c r="A144" s="137"/>
      <c r="B144" s="141"/>
      <c r="C144" s="141"/>
      <c r="D144" s="46" t="s">
        <v>64</v>
      </c>
      <c r="E144" s="26"/>
      <c r="F144" s="48">
        <v>64137.42</v>
      </c>
      <c r="G144" s="26"/>
      <c r="H144" s="26"/>
      <c r="I144" s="68"/>
      <c r="J144" s="68"/>
      <c r="K144" s="26"/>
      <c r="L144" s="26"/>
      <c r="M144" s="26"/>
      <c r="N144" s="33"/>
      <c r="O144" s="81">
        <f t="shared" si="18"/>
        <v>0</v>
      </c>
    </row>
    <row r="145" spans="1:15" s="13" customFormat="1" ht="22.5">
      <c r="A145" s="137"/>
      <c r="B145" s="141"/>
      <c r="C145" s="141"/>
      <c r="D145" s="46" t="s">
        <v>79</v>
      </c>
      <c r="E145" s="26"/>
      <c r="F145" s="48">
        <v>20170.73</v>
      </c>
      <c r="G145" s="26"/>
      <c r="H145" s="26"/>
      <c r="I145" s="68"/>
      <c r="J145" s="68"/>
      <c r="K145" s="26"/>
      <c r="L145" s="26"/>
      <c r="M145" s="26"/>
      <c r="N145" s="33"/>
      <c r="O145" s="81">
        <f t="shared" si="18"/>
        <v>0</v>
      </c>
    </row>
    <row r="146" spans="1:15" s="13" customFormat="1" ht="12.75">
      <c r="A146" s="137"/>
      <c r="B146" s="141"/>
      <c r="C146" s="141"/>
      <c r="D146" s="46" t="s">
        <v>106</v>
      </c>
      <c r="E146" s="26"/>
      <c r="F146" s="48"/>
      <c r="G146" s="48">
        <v>230000</v>
      </c>
      <c r="H146" s="48">
        <v>230000</v>
      </c>
      <c r="I146" s="69">
        <f>(H146/G146)*100</f>
        <v>100</v>
      </c>
      <c r="J146" s="68"/>
      <c r="K146" s="26"/>
      <c r="L146" s="26"/>
      <c r="M146" s="48">
        <v>0</v>
      </c>
      <c r="N146" s="33">
        <v>230000</v>
      </c>
      <c r="O146" s="81">
        <f t="shared" si="18"/>
        <v>0</v>
      </c>
    </row>
    <row r="147" spans="1:15" s="13" customFormat="1" ht="12.75">
      <c r="A147" s="137"/>
      <c r="B147" s="141"/>
      <c r="C147" s="170"/>
      <c r="D147" s="94" t="s">
        <v>119</v>
      </c>
      <c r="E147" s="26"/>
      <c r="F147" s="26"/>
      <c r="G147" s="48">
        <v>25000</v>
      </c>
      <c r="H147" s="26"/>
      <c r="I147" s="68"/>
      <c r="J147" s="68"/>
      <c r="K147" s="26"/>
      <c r="L147" s="47">
        <v>25000</v>
      </c>
      <c r="M147" s="26"/>
      <c r="N147" s="33"/>
      <c r="O147" s="81">
        <f aca="true" t="shared" si="34" ref="O147:O170">G147-H147-L147</f>
        <v>0</v>
      </c>
    </row>
    <row r="148" spans="1:15" s="13" customFormat="1" ht="21">
      <c r="A148" s="137"/>
      <c r="B148" s="141"/>
      <c r="C148" s="136">
        <v>6058</v>
      </c>
      <c r="D148" s="30" t="s">
        <v>6</v>
      </c>
      <c r="E148" s="26">
        <f>E149+E150+E151+E152</f>
        <v>104065</v>
      </c>
      <c r="F148" s="26">
        <f aca="true" t="shared" si="35" ref="F148:M148">F149+F150+F151+F152</f>
        <v>0</v>
      </c>
      <c r="G148" s="26">
        <f t="shared" si="35"/>
        <v>0</v>
      </c>
      <c r="H148" s="26">
        <f t="shared" si="35"/>
        <v>0</v>
      </c>
      <c r="I148" s="68"/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33">
        <f t="shared" si="23"/>
        <v>0</v>
      </c>
      <c r="O148" s="81">
        <f t="shared" si="34"/>
        <v>0</v>
      </c>
    </row>
    <row r="149" spans="1:15" s="84" customFormat="1" ht="22.5">
      <c r="A149" s="137"/>
      <c r="B149" s="141"/>
      <c r="C149" s="142"/>
      <c r="D149" s="46" t="s">
        <v>63</v>
      </c>
      <c r="E149" s="48">
        <v>21463.89</v>
      </c>
      <c r="F149" s="48"/>
      <c r="G149" s="48"/>
      <c r="H149" s="48"/>
      <c r="I149" s="69"/>
      <c r="J149" s="68"/>
      <c r="K149" s="27"/>
      <c r="L149" s="71"/>
      <c r="M149" s="45"/>
      <c r="N149" s="33">
        <f t="shared" si="23"/>
        <v>0</v>
      </c>
      <c r="O149" s="81">
        <f t="shared" si="34"/>
        <v>0</v>
      </c>
    </row>
    <row r="150" spans="1:15" s="84" customFormat="1" ht="22.5">
      <c r="A150" s="137"/>
      <c r="B150" s="141"/>
      <c r="C150" s="142"/>
      <c r="D150" s="46" t="s">
        <v>64</v>
      </c>
      <c r="E150" s="48">
        <v>63152.5</v>
      </c>
      <c r="F150" s="48"/>
      <c r="G150" s="48"/>
      <c r="H150" s="48"/>
      <c r="I150" s="69"/>
      <c r="J150" s="68"/>
      <c r="K150" s="27"/>
      <c r="L150" s="71"/>
      <c r="M150" s="45"/>
      <c r="N150" s="33">
        <f t="shared" si="23"/>
        <v>0</v>
      </c>
      <c r="O150" s="81">
        <f t="shared" si="34"/>
        <v>0</v>
      </c>
    </row>
    <row r="151" spans="1:15" s="84" customFormat="1" ht="22.5">
      <c r="A151" s="137"/>
      <c r="B151" s="141"/>
      <c r="C151" s="142"/>
      <c r="D151" s="46" t="s">
        <v>79</v>
      </c>
      <c r="E151" s="48">
        <v>19448.61</v>
      </c>
      <c r="F151" s="48"/>
      <c r="G151" s="48"/>
      <c r="H151" s="48"/>
      <c r="I151" s="69"/>
      <c r="J151" s="68"/>
      <c r="K151" s="27"/>
      <c r="L151" s="71"/>
      <c r="M151" s="45"/>
      <c r="N151" s="33">
        <f t="shared" si="23"/>
        <v>0</v>
      </c>
      <c r="O151" s="81">
        <f t="shared" si="34"/>
        <v>0</v>
      </c>
    </row>
    <row r="152" spans="1:15" s="84" customFormat="1" ht="22.5">
      <c r="A152" s="137"/>
      <c r="B152" s="141"/>
      <c r="C152" s="139"/>
      <c r="D152" s="46" t="s">
        <v>80</v>
      </c>
      <c r="E152" s="48"/>
      <c r="F152" s="48"/>
      <c r="G152" s="48"/>
      <c r="H152" s="48"/>
      <c r="I152" s="69"/>
      <c r="J152" s="68"/>
      <c r="K152" s="27"/>
      <c r="L152" s="71"/>
      <c r="M152" s="45"/>
      <c r="N152" s="33">
        <f t="shared" si="23"/>
        <v>0</v>
      </c>
      <c r="O152" s="81">
        <f t="shared" si="34"/>
        <v>0</v>
      </c>
    </row>
    <row r="153" spans="1:15" s="13" customFormat="1" ht="21">
      <c r="A153" s="137"/>
      <c r="B153" s="141"/>
      <c r="C153" s="136">
        <v>6059</v>
      </c>
      <c r="D153" s="30" t="s">
        <v>6</v>
      </c>
      <c r="E153" s="26">
        <f>E155+E154+E156+E158+E157</f>
        <v>57806.270000000004</v>
      </c>
      <c r="F153" s="26">
        <f>F155+F154+F156+F158+F157</f>
        <v>64614.66</v>
      </c>
      <c r="G153" s="26">
        <f>G155+G154+G156+G158+G157</f>
        <v>941000</v>
      </c>
      <c r="H153" s="26">
        <f>H155+H154+H156+H158+H157</f>
        <v>893649.48</v>
      </c>
      <c r="I153" s="68">
        <f aca="true" t="shared" si="36" ref="I153:I158">(H153/G153)*100</f>
        <v>94.96806376195536</v>
      </c>
      <c r="J153" s="26">
        <f>J155+J154+J156+J158</f>
        <v>0</v>
      </c>
      <c r="K153" s="26">
        <f>K155+K154+K156+K158</f>
        <v>0</v>
      </c>
      <c r="L153" s="26">
        <f>L155+L154+L156+L158+L157</f>
        <v>43000</v>
      </c>
      <c r="M153" s="26">
        <f>M155+M154+M156+M158+M157</f>
        <v>833000</v>
      </c>
      <c r="N153" s="36">
        <f t="shared" si="23"/>
        <v>60649.47999999998</v>
      </c>
      <c r="O153" s="81">
        <f t="shared" si="34"/>
        <v>4350.520000000019</v>
      </c>
    </row>
    <row r="154" spans="1:15" s="84" customFormat="1" ht="22.5">
      <c r="A154" s="137"/>
      <c r="B154" s="141"/>
      <c r="C154" s="142"/>
      <c r="D154" s="46" t="s">
        <v>63</v>
      </c>
      <c r="E154" s="48">
        <v>12160.6</v>
      </c>
      <c r="F154" s="48">
        <v>14379.04</v>
      </c>
      <c r="G154" s="48">
        <v>300</v>
      </c>
      <c r="H154" s="48"/>
      <c r="I154" s="69">
        <f t="shared" si="36"/>
        <v>0</v>
      </c>
      <c r="J154" s="68"/>
      <c r="K154" s="27"/>
      <c r="L154" s="71"/>
      <c r="M154" s="45"/>
      <c r="N154" s="33">
        <f t="shared" si="23"/>
        <v>0</v>
      </c>
      <c r="O154" s="81">
        <f t="shared" si="34"/>
        <v>300</v>
      </c>
    </row>
    <row r="155" spans="1:15" s="84" customFormat="1" ht="22.5">
      <c r="A155" s="137"/>
      <c r="B155" s="141"/>
      <c r="C155" s="142"/>
      <c r="D155" s="46" t="s">
        <v>64</v>
      </c>
      <c r="E155" s="48">
        <v>34568.23</v>
      </c>
      <c r="F155" s="48">
        <v>36933.86</v>
      </c>
      <c r="G155" s="48">
        <v>1000</v>
      </c>
      <c r="H155" s="48"/>
      <c r="I155" s="69">
        <f t="shared" si="36"/>
        <v>0</v>
      </c>
      <c r="J155" s="68"/>
      <c r="K155" s="27"/>
      <c r="L155" s="71"/>
      <c r="M155" s="45"/>
      <c r="N155" s="33">
        <f t="shared" si="23"/>
        <v>0</v>
      </c>
      <c r="O155" s="81">
        <f t="shared" si="34"/>
        <v>1000</v>
      </c>
    </row>
    <row r="156" spans="1:15" s="84" customFormat="1" ht="22.5">
      <c r="A156" s="137"/>
      <c r="B156" s="142"/>
      <c r="C156" s="142"/>
      <c r="D156" s="46" t="s">
        <v>79</v>
      </c>
      <c r="E156" s="48">
        <v>11077.44</v>
      </c>
      <c r="F156" s="48">
        <v>13301.76</v>
      </c>
      <c r="G156" s="48">
        <v>1000</v>
      </c>
      <c r="H156" s="48"/>
      <c r="I156" s="69">
        <f t="shared" si="36"/>
        <v>0</v>
      </c>
      <c r="J156" s="68"/>
      <c r="K156" s="27"/>
      <c r="L156" s="71"/>
      <c r="M156" s="45"/>
      <c r="N156" s="33">
        <f t="shared" si="23"/>
        <v>0</v>
      </c>
      <c r="O156" s="81">
        <f t="shared" si="34"/>
        <v>1000</v>
      </c>
    </row>
    <row r="157" spans="1:15" s="84" customFormat="1" ht="12.75">
      <c r="A157" s="137"/>
      <c r="B157" s="142"/>
      <c r="C157" s="142"/>
      <c r="D157" s="46" t="s">
        <v>106</v>
      </c>
      <c r="E157" s="48"/>
      <c r="F157" s="48"/>
      <c r="G157" s="48">
        <v>893700</v>
      </c>
      <c r="H157" s="48">
        <v>893649.48</v>
      </c>
      <c r="I157" s="69">
        <f t="shared" si="36"/>
        <v>99.99434709634104</v>
      </c>
      <c r="J157" s="68"/>
      <c r="K157" s="27"/>
      <c r="L157" s="71"/>
      <c r="M157" s="71">
        <v>833000</v>
      </c>
      <c r="N157" s="33">
        <f t="shared" si="23"/>
        <v>60649.47999999998</v>
      </c>
      <c r="O157" s="81">
        <f t="shared" si="34"/>
        <v>50.52000000001863</v>
      </c>
    </row>
    <row r="158" spans="1:15" s="84" customFormat="1" ht="12.75">
      <c r="A158" s="137"/>
      <c r="B158" s="139"/>
      <c r="C158" s="139"/>
      <c r="D158" s="94" t="s">
        <v>119</v>
      </c>
      <c r="E158" s="48"/>
      <c r="F158" s="48"/>
      <c r="G158" s="48">
        <v>45000</v>
      </c>
      <c r="H158" s="48"/>
      <c r="I158" s="69">
        <f t="shared" si="36"/>
        <v>0</v>
      </c>
      <c r="J158" s="68"/>
      <c r="K158" s="27"/>
      <c r="L158" s="71">
        <v>43000</v>
      </c>
      <c r="M158" s="45"/>
      <c r="N158" s="33">
        <f t="shared" si="23"/>
        <v>0</v>
      </c>
      <c r="O158" s="81">
        <f t="shared" si="34"/>
        <v>2000</v>
      </c>
    </row>
    <row r="159" spans="1:15" ht="12.75" customHeight="1">
      <c r="A159" s="137"/>
      <c r="B159" s="138">
        <v>92695</v>
      </c>
      <c r="C159" s="77"/>
      <c r="D159" s="30" t="s">
        <v>58</v>
      </c>
      <c r="E159" s="31">
        <f>E164+E160+E162</f>
        <v>0</v>
      </c>
      <c r="F159" s="31">
        <f>F164+F160+F162</f>
        <v>17684.99</v>
      </c>
      <c r="G159" s="31">
        <f>G164+G160+G162</f>
        <v>83797.98000000001</v>
      </c>
      <c r="H159" s="31">
        <f>H164+H160+H162</f>
        <v>4633.76</v>
      </c>
      <c r="I159" s="69"/>
      <c r="J159" s="68"/>
      <c r="K159" s="31" t="e">
        <f>K164+K160</f>
        <v>#REF!</v>
      </c>
      <c r="L159" s="31">
        <f>L164+L160</f>
        <v>0</v>
      </c>
      <c r="M159" s="31">
        <f>M164+M160</f>
        <v>0</v>
      </c>
      <c r="N159" s="72">
        <f t="shared" si="23"/>
        <v>4633.76</v>
      </c>
      <c r="O159" s="81">
        <f t="shared" si="34"/>
        <v>79164.22000000002</v>
      </c>
    </row>
    <row r="160" spans="1:15" ht="21.75" customHeight="1">
      <c r="A160" s="137"/>
      <c r="B160" s="140"/>
      <c r="C160" s="138">
        <v>6050</v>
      </c>
      <c r="D160" s="30" t="s">
        <v>10</v>
      </c>
      <c r="E160" s="31">
        <f>E161</f>
        <v>0</v>
      </c>
      <c r="F160" s="31">
        <f aca="true" t="shared" si="37" ref="F160:M160">F161</f>
        <v>17684.99</v>
      </c>
      <c r="G160" s="31">
        <f t="shared" si="37"/>
        <v>17684.99</v>
      </c>
      <c r="H160" s="31">
        <f t="shared" si="37"/>
        <v>0</v>
      </c>
      <c r="I160" s="69"/>
      <c r="J160" s="31">
        <f t="shared" si="37"/>
        <v>0</v>
      </c>
      <c r="K160" s="31">
        <f t="shared" si="37"/>
        <v>0</v>
      </c>
      <c r="L160" s="31">
        <f t="shared" si="37"/>
        <v>0</v>
      </c>
      <c r="M160" s="31">
        <f t="shared" si="37"/>
        <v>0</v>
      </c>
      <c r="N160" s="33">
        <f t="shared" si="23"/>
        <v>0</v>
      </c>
      <c r="O160" s="81">
        <f t="shared" si="34"/>
        <v>17684.99</v>
      </c>
    </row>
    <row r="161" spans="1:15" ht="21.75" customHeight="1">
      <c r="A161" s="137"/>
      <c r="B161" s="140"/>
      <c r="C161" s="139"/>
      <c r="D161" s="106" t="s">
        <v>103</v>
      </c>
      <c r="E161" s="38"/>
      <c r="F161" s="38">
        <v>17684.99</v>
      </c>
      <c r="G161" s="38">
        <v>17684.99</v>
      </c>
      <c r="H161" s="38"/>
      <c r="I161" s="69"/>
      <c r="J161" s="68"/>
      <c r="K161" s="32"/>
      <c r="L161" s="33"/>
      <c r="M161" s="34"/>
      <c r="N161" s="33">
        <f t="shared" si="23"/>
        <v>0</v>
      </c>
      <c r="O161" s="81">
        <f t="shared" si="34"/>
        <v>17684.99</v>
      </c>
    </row>
    <row r="162" spans="1:15" s="98" customFormat="1" ht="21.75" customHeight="1">
      <c r="A162" s="137"/>
      <c r="B162" s="140"/>
      <c r="C162" s="107">
        <v>6057</v>
      </c>
      <c r="D162" s="30" t="s">
        <v>10</v>
      </c>
      <c r="E162" s="38">
        <f>E163</f>
        <v>0</v>
      </c>
      <c r="F162" s="38">
        <f>F163</f>
        <v>0</v>
      </c>
      <c r="G162" s="38">
        <f>G163</f>
        <v>56196.04</v>
      </c>
      <c r="H162" s="38">
        <f>H163</f>
        <v>0</v>
      </c>
      <c r="I162" s="69"/>
      <c r="J162" s="68"/>
      <c r="K162" s="32"/>
      <c r="L162" s="97"/>
      <c r="M162" s="96"/>
      <c r="N162" s="97"/>
      <c r="O162" s="81">
        <f t="shared" si="34"/>
        <v>56196.04</v>
      </c>
    </row>
    <row r="163" spans="1:15" s="98" customFormat="1" ht="36.75" customHeight="1">
      <c r="A163" s="137"/>
      <c r="B163" s="140"/>
      <c r="C163" s="103"/>
      <c r="D163" s="119" t="s">
        <v>120</v>
      </c>
      <c r="E163" s="38"/>
      <c r="F163" s="38"/>
      <c r="G163" s="38">
        <v>56196.04</v>
      </c>
      <c r="H163" s="38"/>
      <c r="I163" s="69"/>
      <c r="J163" s="68"/>
      <c r="K163" s="32"/>
      <c r="L163" s="97"/>
      <c r="M163" s="96"/>
      <c r="N163" s="97"/>
      <c r="O163" s="81">
        <f t="shared" si="34"/>
        <v>56196.04</v>
      </c>
    </row>
    <row r="164" spans="1:15" ht="21.75" customHeight="1">
      <c r="A164" s="137"/>
      <c r="B164" s="140"/>
      <c r="C164" s="138">
        <v>6059</v>
      </c>
      <c r="D164" s="30" t="s">
        <v>10</v>
      </c>
      <c r="E164" s="31">
        <f>E165</f>
        <v>0</v>
      </c>
      <c r="F164" s="31">
        <f>F165</f>
        <v>0</v>
      </c>
      <c r="G164" s="31">
        <f>G165</f>
        <v>9916.95</v>
      </c>
      <c r="H164" s="31">
        <f>H165</f>
        <v>4633.76</v>
      </c>
      <c r="I164" s="68">
        <f aca="true" t="shared" si="38" ref="I164:I170">(H164/G164)*100</f>
        <v>46.725656577879285</v>
      </c>
      <c r="J164" s="68"/>
      <c r="K164" s="31" t="e">
        <f>K165+#REF!</f>
        <v>#REF!</v>
      </c>
      <c r="L164" s="31">
        <f>L165</f>
        <v>0</v>
      </c>
      <c r="M164" s="31">
        <f>M165</f>
        <v>0</v>
      </c>
      <c r="N164" s="31">
        <f>N165</f>
        <v>4633.76</v>
      </c>
      <c r="O164" s="81">
        <f t="shared" si="34"/>
        <v>5283.1900000000005</v>
      </c>
    </row>
    <row r="165" spans="1:15" ht="39" customHeight="1">
      <c r="A165" s="137"/>
      <c r="B165" s="140"/>
      <c r="C165" s="142"/>
      <c r="D165" s="119" t="s">
        <v>120</v>
      </c>
      <c r="E165" s="38"/>
      <c r="F165" s="38"/>
      <c r="G165" s="38">
        <v>9916.95</v>
      </c>
      <c r="H165" s="38">
        <v>4633.76</v>
      </c>
      <c r="I165" s="68">
        <f t="shared" si="38"/>
        <v>46.725656577879285</v>
      </c>
      <c r="J165" s="68"/>
      <c r="K165" s="32"/>
      <c r="L165" s="33"/>
      <c r="M165" s="34"/>
      <c r="N165" s="33">
        <f>H165-M165</f>
        <v>4633.76</v>
      </c>
      <c r="O165" s="81">
        <f t="shared" si="34"/>
        <v>5283.1900000000005</v>
      </c>
    </row>
    <row r="166" spans="1:15" ht="24.75" customHeight="1">
      <c r="A166" s="176"/>
      <c r="B166" s="177"/>
      <c r="C166" s="178"/>
      <c r="D166" s="61" t="s">
        <v>97</v>
      </c>
      <c r="E166" s="62">
        <f>E5+E23+E43+E59+E63+E74+E97+E118+E137</f>
        <v>3080249.4400000004</v>
      </c>
      <c r="F166" s="62">
        <f>F5+F23+F43+F59+F63+F74+F97+F118+F137</f>
        <v>9518717.97</v>
      </c>
      <c r="G166" s="62">
        <f>G5+G23+G43+G59+G63+G74+G97+G118+G137</f>
        <v>7475636.5600000005</v>
      </c>
      <c r="H166" s="62">
        <f>H5+H23+H43+H59+H63+H74+H97+H118+H137</f>
        <v>6602919.75</v>
      </c>
      <c r="I166" s="68">
        <f t="shared" si="38"/>
        <v>88.32585288228618</v>
      </c>
      <c r="J166" s="68">
        <f>(H166/E166)*100</f>
        <v>214.36315073236406</v>
      </c>
      <c r="K166" s="62" t="e">
        <f>K5+K23+K43+K59+K63+K74+K97+K118+K137+#REF!</f>
        <v>#REF!</v>
      </c>
      <c r="L166" s="62">
        <f>L5+L23+L43+L59+L63+L74+L97+L118+L137</f>
        <v>369942.45</v>
      </c>
      <c r="M166" s="62">
        <f>M5+M23+M43+M59+M63+M74+M97+M118+M137</f>
        <v>2497717.33</v>
      </c>
      <c r="N166" s="62">
        <f>N5+N23+N43+N59+N63+N74+N97+N118+N137</f>
        <v>4105202.42</v>
      </c>
      <c r="O166" s="81">
        <f t="shared" si="34"/>
        <v>502774.3600000005</v>
      </c>
    </row>
    <row r="167" spans="1:15" ht="12.75">
      <c r="A167" s="179"/>
      <c r="B167" s="180"/>
      <c r="C167" s="181"/>
      <c r="D167" s="64" t="s">
        <v>29</v>
      </c>
      <c r="E167" s="38">
        <f>E166-E168</f>
        <v>2703579.2500000005</v>
      </c>
      <c r="F167" s="38">
        <f>F166-F168</f>
        <v>9268717.97</v>
      </c>
      <c r="G167" s="38">
        <f>G166-G168</f>
        <v>7255551.5600000005</v>
      </c>
      <c r="H167" s="38">
        <f>H166-H168</f>
        <v>6491834.75</v>
      </c>
      <c r="I167" s="69">
        <f t="shared" si="38"/>
        <v>89.47403510698778</v>
      </c>
      <c r="J167" s="69">
        <f>(H167/E167)*100</f>
        <v>240.12000942824216</v>
      </c>
      <c r="K167" s="38" t="e">
        <f>K166-K168</f>
        <v>#REF!</v>
      </c>
      <c r="L167" s="38">
        <f>L166-L168</f>
        <v>369942.45</v>
      </c>
      <c r="M167" s="38">
        <f>M166-M168</f>
        <v>2497717.33</v>
      </c>
      <c r="N167" s="38">
        <f>N166-N168</f>
        <v>3994117.42</v>
      </c>
      <c r="O167" s="81">
        <f t="shared" si="34"/>
        <v>393774.3600000005</v>
      </c>
    </row>
    <row r="168" spans="1:15" ht="12.75">
      <c r="A168" s="179"/>
      <c r="B168" s="180"/>
      <c r="C168" s="181"/>
      <c r="D168" s="66" t="s">
        <v>30</v>
      </c>
      <c r="E168" s="53">
        <f>E125+E99+E114+E130+E135+E29</f>
        <v>376670.19</v>
      </c>
      <c r="F168" s="53">
        <f>F125+F99+F114+F130+F135+F29</f>
        <v>250000</v>
      </c>
      <c r="G168" s="53">
        <f>G125+G99+G114+G130+G135+G29</f>
        <v>220085</v>
      </c>
      <c r="H168" s="53">
        <f>H125+H99+H114+H130+H135+H29</f>
        <v>111085</v>
      </c>
      <c r="I168" s="69">
        <f t="shared" si="38"/>
        <v>50.47368062339551</v>
      </c>
      <c r="J168" s="69">
        <f>(H168/E168)*100</f>
        <v>29.491317059096183</v>
      </c>
      <c r="K168" s="53">
        <f>K125+K99+K114+K130+K135+K29</f>
        <v>0</v>
      </c>
      <c r="L168" s="53">
        <f>L125+L99+L114+L130+L135+L29</f>
        <v>0</v>
      </c>
      <c r="M168" s="53">
        <f>M125+M99+M114+M130+M135+M29</f>
        <v>0</v>
      </c>
      <c r="N168" s="53">
        <f>N125+N99+N114+N130+N135+N29</f>
        <v>111085</v>
      </c>
      <c r="O168" s="81">
        <f t="shared" si="34"/>
        <v>109000</v>
      </c>
    </row>
    <row r="169" spans="1:15" ht="12.75">
      <c r="A169" s="179"/>
      <c r="B169" s="180"/>
      <c r="C169" s="181"/>
      <c r="D169" s="66" t="s">
        <v>51</v>
      </c>
      <c r="E169" s="53">
        <f>SUM(E167:E168)</f>
        <v>3080249.4400000004</v>
      </c>
      <c r="F169" s="53">
        <f>SUM(F167:F168)</f>
        <v>9518717.97</v>
      </c>
      <c r="G169" s="53">
        <f>SUM(G167:G168)</f>
        <v>7475636.5600000005</v>
      </c>
      <c r="H169" s="53">
        <f>SUM(H167:H168)</f>
        <v>6602919.75</v>
      </c>
      <c r="I169" s="69">
        <f t="shared" si="38"/>
        <v>88.32585288228618</v>
      </c>
      <c r="J169" s="69">
        <f>(H169/E169)*100</f>
        <v>214.36315073236406</v>
      </c>
      <c r="K169" s="65"/>
      <c r="L169" s="74">
        <f>SUM(L167:L168)</f>
        <v>369942.45</v>
      </c>
      <c r="M169" s="74">
        <f>SUM(M167:M168)</f>
        <v>2497717.33</v>
      </c>
      <c r="N169" s="74">
        <f>SUM(N167:N168)</f>
        <v>4105202.42</v>
      </c>
      <c r="O169" s="81">
        <f t="shared" si="34"/>
        <v>502774.3600000005</v>
      </c>
    </row>
    <row r="170" spans="1:15" ht="12.75">
      <c r="A170" s="179"/>
      <c r="B170" s="180"/>
      <c r="C170" s="181"/>
      <c r="D170" s="64" t="s">
        <v>37</v>
      </c>
      <c r="E170" s="121">
        <v>23447759.16</v>
      </c>
      <c r="F170" s="121">
        <v>29921536.77</v>
      </c>
      <c r="G170" s="38">
        <v>29764326.14</v>
      </c>
      <c r="H170" s="38">
        <v>27111514.58</v>
      </c>
      <c r="I170" s="69">
        <f t="shared" si="38"/>
        <v>91.08727828232297</v>
      </c>
      <c r="J170" s="69">
        <f>(H170/E170)*100</f>
        <v>115.62518360496499</v>
      </c>
      <c r="K170" s="67"/>
      <c r="L170" s="33">
        <v>1638877.97</v>
      </c>
      <c r="M170" s="131">
        <f>M169/M171*100</f>
        <v>37.827467613853706</v>
      </c>
      <c r="N170" s="132">
        <f>N169/M171*100</f>
        <v>62.172532386146294</v>
      </c>
      <c r="O170" s="81">
        <f t="shared" si="34"/>
        <v>1013933.5900000024</v>
      </c>
    </row>
    <row r="171" spans="1:15" ht="22.5">
      <c r="A171" s="182"/>
      <c r="B171" s="183"/>
      <c r="C171" s="184"/>
      <c r="D171" s="67" t="s">
        <v>38</v>
      </c>
      <c r="E171" s="130">
        <f>(E169/E170)*100</f>
        <v>13.13664738272585</v>
      </c>
      <c r="F171" s="130">
        <f>(F169/F170)*100</f>
        <v>31.812262996944995</v>
      </c>
      <c r="G171" s="130">
        <f>(G169/G170)*100</f>
        <v>25.11609543867201</v>
      </c>
      <c r="H171" s="130">
        <f>(H169/H170)*100</f>
        <v>24.35466941736606</v>
      </c>
      <c r="I171" s="130"/>
      <c r="J171" s="130"/>
      <c r="K171" s="130" t="e">
        <f>(K169/K170)*100</f>
        <v>#DIV/0!</v>
      </c>
      <c r="L171" s="130">
        <f>(L169/L170)*100</f>
        <v>22.572910050160722</v>
      </c>
      <c r="M171" s="174">
        <f>M169+N169</f>
        <v>6602919.75</v>
      </c>
      <c r="N171" s="175"/>
      <c r="O171" s="130">
        <f>(O169/O170)*100</f>
        <v>49.58651779156457</v>
      </c>
    </row>
    <row r="172" ht="12.75">
      <c r="M172" s="75"/>
    </row>
  </sheetData>
  <sheetProtection/>
  <mergeCells count="66">
    <mergeCell ref="M171:N171"/>
    <mergeCell ref="B80:B87"/>
    <mergeCell ref="B88:B96"/>
    <mergeCell ref="C153:C158"/>
    <mergeCell ref="C164:C165"/>
    <mergeCell ref="C148:C152"/>
    <mergeCell ref="C142:C147"/>
    <mergeCell ref="A166:C171"/>
    <mergeCell ref="A118:A136"/>
    <mergeCell ref="C120:C122"/>
    <mergeCell ref="C139:C141"/>
    <mergeCell ref="B98:B112"/>
    <mergeCell ref="C100:C105"/>
    <mergeCell ref="B115:B117"/>
    <mergeCell ref="B119:B133"/>
    <mergeCell ref="C130:C133"/>
    <mergeCell ref="C106:C108"/>
    <mergeCell ref="B134:B136"/>
    <mergeCell ref="A5:A22"/>
    <mergeCell ref="B18:B22"/>
    <mergeCell ref="C19:C20"/>
    <mergeCell ref="C21:C22"/>
    <mergeCell ref="C12:C14"/>
    <mergeCell ref="C7:C11"/>
    <mergeCell ref="B6:B17"/>
    <mergeCell ref="C15:C17"/>
    <mergeCell ref="A23:A42"/>
    <mergeCell ref="B30:B42"/>
    <mergeCell ref="C40:C42"/>
    <mergeCell ref="A97:A117"/>
    <mergeCell ref="B75:B79"/>
    <mergeCell ref="A63:A73"/>
    <mergeCell ref="B69:B73"/>
    <mergeCell ref="A74:A96"/>
    <mergeCell ref="C45:C54"/>
    <mergeCell ref="B113:B114"/>
    <mergeCell ref="B24:B27"/>
    <mergeCell ref="C38:C39"/>
    <mergeCell ref="F1:K1"/>
    <mergeCell ref="G2:J2"/>
    <mergeCell ref="C25:C27"/>
    <mergeCell ref="C31:C37"/>
    <mergeCell ref="B28:B29"/>
    <mergeCell ref="A59:A62"/>
    <mergeCell ref="B60:B62"/>
    <mergeCell ref="A43:A58"/>
    <mergeCell ref="B44:B58"/>
    <mergeCell ref="C55:C56"/>
    <mergeCell ref="C91:C92"/>
    <mergeCell ref="B64:B68"/>
    <mergeCell ref="C65:C68"/>
    <mergeCell ref="C116:C117"/>
    <mergeCell ref="C72:C73"/>
    <mergeCell ref="C57:C58"/>
    <mergeCell ref="C89:C90"/>
    <mergeCell ref="C81:C83"/>
    <mergeCell ref="C61:C62"/>
    <mergeCell ref="C109:C112"/>
    <mergeCell ref="C70:C71"/>
    <mergeCell ref="C123:C124"/>
    <mergeCell ref="A137:A165"/>
    <mergeCell ref="C160:C161"/>
    <mergeCell ref="B159:B165"/>
    <mergeCell ref="B138:B158"/>
    <mergeCell ref="C125:C129"/>
    <mergeCell ref="C135:C136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2013-04-12T14:19:28Z</cp:lastPrinted>
  <dcterms:created xsi:type="dcterms:W3CDTF">2007-03-28T13:32:58Z</dcterms:created>
  <dcterms:modified xsi:type="dcterms:W3CDTF">2014-05-16T06:55:16Z</dcterms:modified>
  <cp:category/>
  <cp:version/>
  <cp:contentType/>
  <cp:contentStatus/>
</cp:coreProperties>
</file>