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Zbiorówka" sheetId="2" r:id="rId2"/>
    <sheet name="dotacje z gminy" sheetId="3" r:id="rId3"/>
    <sheet name="Arkusz2" sheetId="4" r:id="rId4"/>
  </sheets>
  <definedNames>
    <definedName name="_xlnm.Print_Area" localSheetId="0">'Arkusz1'!$A$3:$L$796</definedName>
  </definedNames>
  <calcPr fullCalcOnLoad="1"/>
</workbook>
</file>

<file path=xl/sharedStrings.xml><?xml version="1.0" encoding="utf-8"?>
<sst xmlns="http://schemas.openxmlformats.org/spreadsheetml/2006/main" count="962" uniqueCount="374">
  <si>
    <t xml:space="preserve"> Rozdział</t>
  </si>
  <si>
    <t>DZIAŁ</t>
  </si>
  <si>
    <t>§</t>
  </si>
  <si>
    <t>Wyszczególnienie</t>
  </si>
  <si>
    <t>%</t>
  </si>
  <si>
    <t>Plan po zmianach</t>
  </si>
  <si>
    <t xml:space="preserve">010 </t>
  </si>
  <si>
    <t>ROLNICTWO I ŁOWIECTWO</t>
  </si>
  <si>
    <t>Wydatki bieżące</t>
  </si>
  <si>
    <t>Inwestycje</t>
  </si>
  <si>
    <t>01010</t>
  </si>
  <si>
    <t xml:space="preserve">Infrastruktura wodociągowa  i sanitacyjna wsi </t>
  </si>
  <si>
    <t>wydatki bieżące</t>
  </si>
  <si>
    <t>inwestycje</t>
  </si>
  <si>
    <t>Zakup materiałów i wyposażenia</t>
  </si>
  <si>
    <t>Zakup energii</t>
  </si>
  <si>
    <t>4270</t>
  </si>
  <si>
    <t>Zakup usług remontowych</t>
  </si>
  <si>
    <t>4300</t>
  </si>
  <si>
    <t>Zakup usług pozostałych</t>
  </si>
  <si>
    <t>700</t>
  </si>
  <si>
    <t>01030</t>
  </si>
  <si>
    <t>Izby Rolnicze</t>
  </si>
  <si>
    <t>2850</t>
  </si>
  <si>
    <t>01095</t>
  </si>
  <si>
    <t>Pozostała działalność</t>
  </si>
  <si>
    <t>4110</t>
  </si>
  <si>
    <t>4120</t>
  </si>
  <si>
    <t>Składki na fundusz pracy</t>
  </si>
  <si>
    <t>4170</t>
  </si>
  <si>
    <t>Wynagrodzenia bezosobowe</t>
  </si>
  <si>
    <t>4210</t>
  </si>
  <si>
    <t>4260</t>
  </si>
  <si>
    <t>Różne opłaty i składki</t>
  </si>
  <si>
    <t>600</t>
  </si>
  <si>
    <t>TRANSPORT I ŁĄCZNOŚĆ</t>
  </si>
  <si>
    <t>Drogi publiczne powiatowe</t>
  </si>
  <si>
    <t>60016</t>
  </si>
  <si>
    <t>3020</t>
  </si>
  <si>
    <t>4010</t>
  </si>
  <si>
    <t>4040</t>
  </si>
  <si>
    <t>Składki na FP</t>
  </si>
  <si>
    <t>4440</t>
  </si>
  <si>
    <t>Odpisy na zakładowy fundusz  świadczeń socjalnych</t>
  </si>
  <si>
    <t>Opłaty na rzecz budżetów jednostek samorządu terytorialnego</t>
  </si>
  <si>
    <t>6050</t>
  </si>
  <si>
    <t>GOSPODARKA MIESZKANIOWA</t>
  </si>
  <si>
    <t>70004</t>
  </si>
  <si>
    <t>Różne jednostki obsługi gospodarki mieszkaniowej  i komunalnej</t>
  </si>
  <si>
    <t>Gospodarowanie   gruntami i nieruchomościami</t>
  </si>
  <si>
    <t>4430</t>
  </si>
  <si>
    <t>6060</t>
  </si>
  <si>
    <t>710</t>
  </si>
  <si>
    <t>DZIAŁALNOŚĆ USŁUGOWA</t>
  </si>
  <si>
    <t>Plany zagospodarowania przestrzennego</t>
  </si>
  <si>
    <t>Cmentarze</t>
  </si>
  <si>
    <t>750</t>
  </si>
  <si>
    <t>ADMINISTRACJA PUBLICZNA</t>
  </si>
  <si>
    <t>Urzędy Wojewódzkie</t>
  </si>
  <si>
    <t>Wynagrodzenia osobowe pracowników</t>
  </si>
  <si>
    <t>Dodatkowe wynagrodzenie roczne</t>
  </si>
  <si>
    <t>Odpisy na ZFŚS</t>
  </si>
  <si>
    <t>Rada Miejska</t>
  </si>
  <si>
    <t>Różne wydatki na rzecz osób fizycznych</t>
  </si>
  <si>
    <t>Podróże służbowe krajowe</t>
  </si>
  <si>
    <t>Podróże służbowe zagraniczne</t>
  </si>
  <si>
    <t>Urząd Miejski</t>
  </si>
  <si>
    <t>Składki na Fundusz Pracy</t>
  </si>
  <si>
    <t>4140</t>
  </si>
  <si>
    <t>4280</t>
  </si>
  <si>
    <t>Zakup usług zdrowotnych</t>
  </si>
  <si>
    <t>4350</t>
  </si>
  <si>
    <t>Opłaty za usługi internetowe</t>
  </si>
  <si>
    <t>4410</t>
  </si>
  <si>
    <t>4420</t>
  </si>
  <si>
    <t>Rózne opłaty i składki</t>
  </si>
  <si>
    <t>4530</t>
  </si>
  <si>
    <t>Podatek od towarów i usług</t>
  </si>
  <si>
    <t>2900</t>
  </si>
  <si>
    <t>751</t>
  </si>
  <si>
    <t>URZĘDY NACZELNYCH ORGANÓW WŁĄDZY PAŃSTWOWEJ,KONTROLI I OCHRONY PRAWA ORAZ SĄDOWNICTWA</t>
  </si>
  <si>
    <t>754</t>
  </si>
  <si>
    <t>BEZPIECZEŃSTWO PUBLICZNE I OCHRONA PRZECIWPOŻAROWA</t>
  </si>
  <si>
    <t>Ochotnicze Straże Pożarne</t>
  </si>
  <si>
    <t>OBSŁUGA DŁUGU PUBLICZNEGO</t>
  </si>
  <si>
    <t>Obsługa kredytów i pożyczek jedn. samorządu terytorialnego</t>
  </si>
  <si>
    <t>Odsetki od kredytów i pożyczek</t>
  </si>
  <si>
    <t>RÓŻNE ROZLICZENIA</t>
  </si>
  <si>
    <t>Rezerwy ogólne i celowe</t>
  </si>
  <si>
    <t xml:space="preserve">Rezerwy  </t>
  </si>
  <si>
    <t>OŚWIATA I WYCHOWANIE</t>
  </si>
  <si>
    <t>SZKOŁY PODSTAWOWE</t>
  </si>
  <si>
    <t>Świadczenia społeczne</t>
  </si>
  <si>
    <t>Inne formy pomocy dla uczniów</t>
  </si>
  <si>
    <t>Wynagrodzenie bezosobowe</t>
  </si>
  <si>
    <t>Zakup pomocy naukowych,dydaktycznych i książek</t>
  </si>
  <si>
    <t>Podróże służbowe</t>
  </si>
  <si>
    <t>Odpis na zakł FSŚ</t>
  </si>
  <si>
    <t>Oddziały przedszkolne w szkołach podstawowych</t>
  </si>
  <si>
    <t>Przedszkola</t>
  </si>
  <si>
    <t>Gimnazjum</t>
  </si>
  <si>
    <t>Dowożenie uczniów</t>
  </si>
  <si>
    <t>Licea Ogólnokształcące</t>
  </si>
  <si>
    <t>Szkoły zawodowe</t>
  </si>
  <si>
    <t>Zakup usług</t>
  </si>
  <si>
    <t>851</t>
  </si>
  <si>
    <t>OCHRONA ZDROWIA</t>
  </si>
  <si>
    <t>Przeciwdziałanie alkoholizmowi</t>
  </si>
  <si>
    <t>Zakup żywności</t>
  </si>
  <si>
    <t>Usługi pozostałe</t>
  </si>
  <si>
    <t>Poozostała działalność</t>
  </si>
  <si>
    <t>852</t>
  </si>
  <si>
    <t>POMOC SPOŁECZNA</t>
  </si>
  <si>
    <t>Domy pomocy społecznej</t>
  </si>
  <si>
    <t>Ośrodki wsparcia</t>
  </si>
  <si>
    <t>Wynagrodzenia osobowe</t>
  </si>
  <si>
    <t>Składki ZUS</t>
  </si>
  <si>
    <t xml:space="preserve"> Zakup energii</t>
  </si>
  <si>
    <t>Odpis z ZFŚŚ</t>
  </si>
  <si>
    <t>Składki na ubezpieczenia zdrowotne</t>
  </si>
  <si>
    <t>Zasiłki i pomoc w  naturze</t>
  </si>
  <si>
    <t xml:space="preserve">Świadczenia społeczne </t>
  </si>
  <si>
    <t>Dodatki mieszkaniowe</t>
  </si>
  <si>
    <t>Ośrodki pomocy społecznej</t>
  </si>
  <si>
    <t>Odpłatność za usługi internetowe</t>
  </si>
  <si>
    <t xml:space="preserve">Usługi opiekuńcze </t>
  </si>
  <si>
    <t>Centra Integracji Społecznej</t>
  </si>
  <si>
    <t>EDUKACYJNA OPIEKA WYCHOWAWCZA</t>
  </si>
  <si>
    <t>Świetlice szkolne</t>
  </si>
  <si>
    <t>stypendia dla uczniów</t>
  </si>
  <si>
    <t>900</t>
  </si>
  <si>
    <t>GOSPODARKA KOMUNALNA I OCHRONA ŚRODOWISKA</t>
  </si>
  <si>
    <t>Gospodarka odpadami</t>
  </si>
  <si>
    <t>Utrzymanie zieleni w miastach</t>
  </si>
  <si>
    <t>Oświetlenie ulic, placów i dróg</t>
  </si>
  <si>
    <t>921</t>
  </si>
  <si>
    <t>KULTURA I OCHRONA DZIEDZICTWA NARODOWEGO</t>
  </si>
  <si>
    <t>Domy i ośrodki kultury, świetlice i kluby</t>
  </si>
  <si>
    <t>Biblioteki</t>
  </si>
  <si>
    <t>926</t>
  </si>
  <si>
    <t>KULTURA FIZYCZNA I SPORT</t>
  </si>
  <si>
    <t>RAZEM</t>
  </si>
  <si>
    <t>Szkolenia pracowników</t>
  </si>
  <si>
    <t>Zakupmateriałów i wyposażenia</t>
  </si>
  <si>
    <t>Zwalczanie narkomanii</t>
  </si>
  <si>
    <t>Opłaty czynszowe za pomieszczenia biurowe</t>
  </si>
  <si>
    <t>Nazwa</t>
  </si>
  <si>
    <t>1</t>
  </si>
  <si>
    <t>010</t>
  </si>
  <si>
    <t>757</t>
  </si>
  <si>
    <t>758</t>
  </si>
  <si>
    <t>801</t>
  </si>
  <si>
    <t>854</t>
  </si>
  <si>
    <t>OGÓŁEM</t>
  </si>
  <si>
    <t xml:space="preserve">OGÓŁEM WYDATKI GMINY </t>
  </si>
  <si>
    <t>Rozdz.</t>
  </si>
  <si>
    <t>POZOSTAŁE ZADANIA W ZAKRESIE POLITYKI SPOŁECZNEJ</t>
  </si>
  <si>
    <t>świadczenia społeczne</t>
  </si>
  <si>
    <t>Wydatki osobowe niezaliczone do wynagrodzeń</t>
  </si>
  <si>
    <t>Oczyszczanie mias i wsi</t>
  </si>
  <si>
    <t>Dotacja podmiotowa z budżetu dla samorządowej instytucji kultury</t>
  </si>
  <si>
    <t>Dotacje celowe z budzetu na finansowanie lub dofinansowanie kosztó realizacji inwestycji i zakupów inwestycyjnych innych jednosteksektora finansów publicznych</t>
  </si>
  <si>
    <t>Ochrona zabytków i opieka nad zabytkami</t>
  </si>
  <si>
    <t>Zadania w zakresie kultury fizycznej i sportu</t>
  </si>
  <si>
    <t>Odpisy na zakładowy fundusz świadczeń socjalnych</t>
  </si>
  <si>
    <t>853</t>
  </si>
  <si>
    <t xml:space="preserve">wydatki majątkowe </t>
  </si>
  <si>
    <t>wydatki majatkowe</t>
  </si>
  <si>
    <t>A</t>
  </si>
  <si>
    <t>wydatki  inwestycyjne</t>
  </si>
  <si>
    <t>Pomoc materialna dla uczniów</t>
  </si>
  <si>
    <t>w tym inwestycje</t>
  </si>
  <si>
    <t>Wydatki majatkowe</t>
  </si>
  <si>
    <t xml:space="preserve">w tym Inwestycje </t>
  </si>
  <si>
    <t>Drogi publiczne gminne</t>
  </si>
  <si>
    <t xml:space="preserve">POMOC SPOŁECZNA </t>
  </si>
  <si>
    <t>Dodatkowe wynagro-dzenie roczne</t>
  </si>
  <si>
    <t>Wydatki inwesty-cyjne jednostek budżetowych</t>
  </si>
  <si>
    <t>Dodatkowe wynagro-dzenie  roczne</t>
  </si>
  <si>
    <t>Wpłaty na Państwo-wy Fundusz Rehabil. Osób Niepełnospr.</t>
  </si>
  <si>
    <t>Wpłaty gmin na rzecz Izb rol.  w wysokości 2 %  uzyskanych  wpływ ów z podatku rolnego</t>
  </si>
  <si>
    <t>Zakup materiałów i wyposażnia</t>
  </si>
  <si>
    <t>Koszty postępowania sądowego i prokuratorskiego</t>
  </si>
  <si>
    <t>Wydatki osobowe nieza-liczone do wynagrodzeń</t>
  </si>
  <si>
    <t xml:space="preserve">w tym   wydatki majątkowe </t>
  </si>
  <si>
    <t>Obiekty sportowe</t>
  </si>
  <si>
    <t>Dz</t>
  </si>
  <si>
    <t>Rozdz</t>
  </si>
  <si>
    <t xml:space="preserve">  Nazwa  -  wyszczególnienie  </t>
  </si>
  <si>
    <t xml:space="preserve">Przedszkole  niepubliczne </t>
  </si>
  <si>
    <t>Razem  dz  .801-OŚWIATA I WYCHOWANIE</t>
  </si>
  <si>
    <t xml:space="preserve">OCHRONA ZDROWIA - Przeciwdziałanie alkoholizmowi </t>
  </si>
  <si>
    <t>Kluby i świetlice wiejskie</t>
  </si>
  <si>
    <t xml:space="preserve">Biblioteki publiczne </t>
  </si>
  <si>
    <t xml:space="preserve">Razem  dz. 921 </t>
  </si>
  <si>
    <t xml:space="preserve">OGÓŁEM  DOTACJE BIEŻĄCE  z  BUDZETU GMINY  </t>
  </si>
  <si>
    <t>DOTACJE  MAJĄTKOWE   z  budżetu gminy , w tym  :</t>
  </si>
  <si>
    <t xml:space="preserve">Dotacje celowe z budżetu na  finansowanie  kosztów realizacji inwestycji  i zakupów inwestycyjnych  innych jednostek sektora finansów publicznych – dla świetlic wiejskich </t>
  </si>
  <si>
    <t>Stołówki skzolne</t>
  </si>
  <si>
    <t>Opłaty za administro-wanie i czynsze za budynki, lokale i pomieszczenia garażowe</t>
  </si>
  <si>
    <t>Wplaty na Państwowy Fundusz Rehabilitacji Osób Niepełnosprawnych</t>
  </si>
  <si>
    <t>Zasiłki stałe</t>
  </si>
  <si>
    <t>Zakup usług przez jst od innych jst</t>
  </si>
  <si>
    <t>%     Wskaź nik   realizacji     8:7</t>
  </si>
  <si>
    <t>Zakup pomocy naukowych, dydaktycznych i książek</t>
  </si>
  <si>
    <t xml:space="preserve">Razem dotacje bieżące dla  instytucji kultury </t>
  </si>
  <si>
    <t>Podatek od nieruchomości</t>
  </si>
  <si>
    <t>Zakup środków żywności</t>
  </si>
  <si>
    <t>Podróze służbowe krajowe</t>
  </si>
  <si>
    <t>Wpływy i wydatki związane z gromadzeniem środków z opłat i kar za korzystanie ze środowiska</t>
  </si>
  <si>
    <t>Zakup usług obejmujących tłumaczenia</t>
  </si>
  <si>
    <t>Zakup pomocy naukowych,dydaktycz nych i książek</t>
  </si>
  <si>
    <t>Zarządzanie kryzysowe</t>
  </si>
  <si>
    <t>Koszty postępowania sądo wego i prokuratorskiego</t>
  </si>
  <si>
    <t xml:space="preserve">w tym inwestycje </t>
  </si>
  <si>
    <t>w tym inwestrycje</t>
  </si>
  <si>
    <t xml:space="preserve">różnice </t>
  </si>
  <si>
    <t>Administracja publiczna i naczelne organy władzy  (750,751)</t>
  </si>
  <si>
    <t>w tym  m a j ą t k o w e</t>
  </si>
  <si>
    <t xml:space="preserve">        wydatki   b i e ż ą c e </t>
  </si>
  <si>
    <r>
      <t xml:space="preserve">Razem zadania </t>
    </r>
    <r>
      <rPr>
        <b/>
        <sz val="8"/>
        <rFont val="Times New Roman"/>
        <family val="1"/>
      </rPr>
      <t>gospodarcze</t>
    </r>
    <r>
      <rPr>
        <sz val="8"/>
        <rFont val="Times New Roman"/>
        <family val="1"/>
      </rPr>
      <t>(010,020,700,710,900</t>
    </r>
  </si>
  <si>
    <r>
      <t xml:space="preserve">Razem zadani </t>
    </r>
    <r>
      <rPr>
        <b/>
        <sz val="8"/>
        <rFont val="Times New Roman"/>
        <family val="1"/>
      </rPr>
      <t>socjalno</t>
    </r>
    <r>
      <rPr>
        <sz val="8"/>
        <rFont val="Times New Roman"/>
        <family val="1"/>
      </rPr>
      <t xml:space="preserve"> bytowe 926,921,854,853,852,851,801</t>
    </r>
  </si>
  <si>
    <r>
      <t xml:space="preserve">w tym </t>
    </r>
    <r>
      <rPr>
        <b/>
        <i/>
        <sz val="8"/>
        <rFont val="Times New Roman"/>
        <family val="1"/>
      </rPr>
      <t xml:space="preserve">oświata i edukacyjna opieka </t>
    </r>
    <r>
      <rPr>
        <i/>
        <sz val="8"/>
        <rFont val="Times New Roman"/>
        <family val="1"/>
      </rPr>
      <t xml:space="preserve">wychowawcza </t>
    </r>
  </si>
  <si>
    <r>
      <t>Bezpieczeństwo</t>
    </r>
    <r>
      <rPr>
        <sz val="8"/>
        <rFont val="Times New Roman"/>
        <family val="1"/>
      </rPr>
      <t xml:space="preserve"> publiczne ( 754)</t>
    </r>
  </si>
  <si>
    <r>
      <t xml:space="preserve">Różne </t>
    </r>
    <r>
      <rPr>
        <b/>
        <sz val="8"/>
        <rFont val="Times New Roman"/>
        <family val="1"/>
      </rPr>
      <t>rozliczenia finansowe</t>
    </r>
    <r>
      <rPr>
        <sz val="8"/>
        <rFont val="Times New Roman"/>
        <family val="1"/>
      </rPr>
      <t xml:space="preserve"> (757,758) </t>
    </r>
  </si>
  <si>
    <t>PODZIAŁ  NA   ZADANIA :</t>
  </si>
  <si>
    <t>Inne formy wychowania przedszkolnego</t>
  </si>
  <si>
    <t>Rodziny zastępcze</t>
  </si>
  <si>
    <t>Zakup materiałów i wyposażnenia</t>
  </si>
  <si>
    <t>Wspieranie rodziny</t>
  </si>
  <si>
    <t>Wpływy z wpłat gmin i powiatów na rzecz innych jednostek samorządu terytorialnego oraz związków gmin lub związków powiatów na dofinansowanie zadań bieżących</t>
  </si>
  <si>
    <t>Dotacje celowe z budżetu na  dofinansowanie prac  konserwatorskich obiektów zabytkowych</t>
  </si>
  <si>
    <t>wynagrodzenia i pochodne działami :</t>
  </si>
  <si>
    <t>razem majątkowe</t>
  </si>
  <si>
    <t xml:space="preserve">pozostałe majątkowe </t>
  </si>
  <si>
    <t xml:space="preserve">Rolnictwo </t>
  </si>
  <si>
    <t xml:space="preserve">Razem wynagrodzenia i pochodne </t>
  </si>
  <si>
    <t>Tansport i łączność</t>
  </si>
  <si>
    <t>Organy władzy państwowej</t>
  </si>
  <si>
    <t>Oświata i wychowanie</t>
  </si>
  <si>
    <t>Ochrona zdrowia</t>
  </si>
  <si>
    <t xml:space="preserve">Pomoc społeczna </t>
  </si>
  <si>
    <t xml:space="preserve">Edukacyjna opieka wychowawcza </t>
  </si>
  <si>
    <t>Kultura fizyczna i sport</t>
  </si>
  <si>
    <t>4010,4040,    4110,4120</t>
  </si>
  <si>
    <t>Szkoły Podstawowe</t>
  </si>
  <si>
    <t>Opłaty na rzecz budzetów jednostek samorządu terytorialnego</t>
  </si>
  <si>
    <t>Rozliczenia z tytułu poręczeń i gwarancji udzielonych przez Skarb Państwa lub jednostkę samorządu terytorialnego</t>
  </si>
  <si>
    <t>Wypłaty z tytułu gwarancji i poręczeń</t>
  </si>
  <si>
    <t>Pozostałe odsetki</t>
  </si>
  <si>
    <t>Opłaty na rzecz bud żetów jednostek samorządu terytorialnego</t>
  </si>
  <si>
    <t>Opłaty na rzecz bud żetów jednostek sam orządu terytorialnego</t>
  </si>
  <si>
    <t xml:space="preserve">Wydatki inwestycyj ne jednostek budżetowych   </t>
  </si>
  <si>
    <t>Wydatki na zakupy inwestycyjne jednos tek budżetowych</t>
  </si>
  <si>
    <t>Wydatki inwestycyj ne jednostek budżetowych</t>
  </si>
  <si>
    <t>Wydatki na zakupy inwestycyjne jednos tek budżeto wych</t>
  </si>
  <si>
    <t>Wynagrodzenia oso bowe pracowników</t>
  </si>
  <si>
    <t>Dodatkowe wynagro dzenie roczne</t>
  </si>
  <si>
    <t>Wydatki osobowe nie zaliczone do wynagrodzeń</t>
  </si>
  <si>
    <t>Wynagrodzenie oso bowe pracowników</t>
  </si>
  <si>
    <t>Opłaty z tytułu zaku pu usług telekomuni kacyjnych telefonii komórkowej</t>
  </si>
  <si>
    <t>Opłaty z tytułu zaku pu usług telekomuni kacyjnych telefonii stacjonarnej</t>
  </si>
  <si>
    <t>Wpłaty gmin i powia tów na rzecz innych jed. sam. teryt. oraz związków gmin lub związków powiatów na dofinanso-wanie zadań bieżących</t>
  </si>
  <si>
    <t>Wynagrodzenia agen cyjno - prowizyjne</t>
  </si>
  <si>
    <t xml:space="preserve">Składki na ubezpie czenie społeczne </t>
  </si>
  <si>
    <t>Składki na ubezpiecze nia  społeczne</t>
  </si>
  <si>
    <t>Składki na ubezpiecze nie społeczne</t>
  </si>
  <si>
    <t>Wydatki inwesty cyjne jednostek budżetowych</t>
  </si>
  <si>
    <t>Nagrody i wydatki osobowe nie zaliczo ne do wynagrodzeń</t>
  </si>
  <si>
    <t>Zakup pomocy nauko wych,dydakty cznych i książek</t>
  </si>
  <si>
    <t>Opłata  z tytułu zakupu usług teleko munikacyjnych telefonii stacjonarnej</t>
  </si>
  <si>
    <t>Oddziały przedsz kolne w szkołach podstawowych</t>
  </si>
  <si>
    <t>Dotacja podmiotowa z budżetu dla publicz nej jednostki systemu oświaty prowadzonej przez osobę prawną inną niż jednostka jamorządu terytorialnego lub przez osobę fizyczną</t>
  </si>
  <si>
    <t>Składki na ubezpie czenie społeczne</t>
  </si>
  <si>
    <t>Opłaty z tytułu za kupu usług telekomu nikacyjnych telefonii stacjonarnej</t>
  </si>
  <si>
    <t>Wydatki na zakupy inwestycyjne jedno stek budżetowych</t>
  </si>
  <si>
    <t>Opłaty z tytułu za kupu usług telekomu nikacyjnych telefonii komórkowej</t>
  </si>
  <si>
    <t>Szkolenia pracow ników niebędących członkami korpusu służby cywilnej</t>
  </si>
  <si>
    <t>Zakup materiałówi wyposażenia</t>
  </si>
  <si>
    <t>Dodatkowe wynagro dzenia roczne</t>
  </si>
  <si>
    <t xml:space="preserve">Zakup materiałówi wyposażenia </t>
  </si>
  <si>
    <t>Opłaty z tytułu zaku pu usług telekomuni ka cyjnych telefonii stacjonarnej</t>
  </si>
  <si>
    <t>Zakup usług od j.s.t /odpłatność za skierowanie osoby/</t>
  </si>
  <si>
    <t>Wydatki osobowe nie zaliczane do wynagrodzeń</t>
  </si>
  <si>
    <t>Szkolenia pracowni ków niebędących członkami korpusu służby cywilnej</t>
  </si>
  <si>
    <t>Zakup usług obejmu jących wykonanie ekspertyz, analiz i opinii</t>
  </si>
  <si>
    <t>Dotacja celowa z budżetu na finansowa nie lub dofinansowa nie zadań zleconych do realizacji pozosta łym jednostkom nie zaliczanym do sektora finansów publicznych</t>
  </si>
  <si>
    <t>Opłaty z tytułu zaku pu usług telekomuni kacyj nych telefonii stacjonarnej</t>
  </si>
  <si>
    <t>Składki na ubezpiecze nia społeczne</t>
  </si>
  <si>
    <t>Gospodarka ścieko wa i ochrona wód</t>
  </si>
  <si>
    <t>Wydatki na zakup i objęcie akcji, wniesie nie wkładów do spó łek prawa handlowego oraz na uzupełnienie funduszy statutowych i innych instytucji finansowych</t>
  </si>
  <si>
    <t xml:space="preserve">Wydatki inwestycyj ne jednostek budżetowych </t>
  </si>
  <si>
    <t>Dotacje celowe z bud żetu na finansowanie lub dofinansowanie prac remontowych i konserwatorskich obiektów zabytko wych przekazane jed nostkom niezalicza nym do sektora finansów publicznych</t>
  </si>
  <si>
    <t>KULTURA FIZYCZ NA I SPORT</t>
  </si>
  <si>
    <t>Urzędy Naczelnych Organów  Władzy Państwowej</t>
  </si>
  <si>
    <t>BEZPIECZEŃST WO PUBLICZNE I OCHRONA PRZE CIW POŻAROWA</t>
  </si>
  <si>
    <t>0</t>
  </si>
  <si>
    <t>Dokształcanie zawodowe nauczycieli</t>
  </si>
  <si>
    <t>Składki na ubezpie czenia społeczne</t>
  </si>
  <si>
    <t>Kary i odszkodowa nia wypłacane na rzecz osób prawnych i innych jednostek organizacyjnych</t>
  </si>
  <si>
    <t>Różne wydatki na rze cz osób fizycznych</t>
  </si>
  <si>
    <t>Dotacja celowa z bud żetu na finansowanie lub dofinansowanie zadań zleconych do realizacji stowarzyszeniom</t>
  </si>
  <si>
    <t>Dodatkowe wyna grodzenia roczne</t>
  </si>
  <si>
    <t>Zakup  usług pozostałych</t>
  </si>
  <si>
    <t>Oplaty na rzecz bud żetów jednostek samorządu terytorialnego</t>
  </si>
  <si>
    <t xml:space="preserve">Wynagrodzenia bezosobowe </t>
  </si>
  <si>
    <t>Dodatkowe wynagro dze nia roczne</t>
  </si>
  <si>
    <t>Placówki opiekuń czo - wychowawcze</t>
  </si>
  <si>
    <t>Opłaty z tytułu zakupu usług teleko munikacyjnych telefonii stacjonarnej</t>
  </si>
  <si>
    <t>Świadczenia rodzi nne oraz składki na ubezpieczenia emerytalne i rento we z ubezpiecze nia społecznego</t>
  </si>
  <si>
    <t>Składki na ubezpiecze nia  zdrowotne</t>
  </si>
  <si>
    <t>EDUKACYJNA OPIEKA WY CHOWAWCZA</t>
  </si>
  <si>
    <t>Wynagrodzenia i pochodne  UE,        w tym :</t>
  </si>
  <si>
    <t>Bezpieczeństwo publiczne  i ppoż</t>
  </si>
  <si>
    <t>Administracja samorządowa</t>
  </si>
  <si>
    <t>Wynagrodzenie bezosobowe paragraf  4170</t>
  </si>
  <si>
    <t>Szolenia pracowników niebędących członkami korpusu służby cywilnej</t>
  </si>
  <si>
    <t>% Wskaźnik wyk  2014: 2013 8:4</t>
  </si>
  <si>
    <t>Struktura %   2014r</t>
  </si>
  <si>
    <t>Drogi publiczne wojewódzki</t>
  </si>
  <si>
    <t>Podatek od nieruchomosci</t>
  </si>
  <si>
    <t>Wybory do rad gmin, rad powiatów i sejmików województw, wybory wójtów, burmistrzów i prezydentów miast oraz referenda gminne, powiatowe i wojewódzkie</t>
  </si>
  <si>
    <t>Wybory do Parlamentu Europejskiego</t>
  </si>
  <si>
    <t>Komendy wojewódzkie Policji</t>
  </si>
  <si>
    <t>Wpłaty jednostek na fundusz celowy</t>
  </si>
  <si>
    <t>Podróze służbowe zagraniczne</t>
  </si>
  <si>
    <t>Stru ktu   ra % 2014</t>
  </si>
  <si>
    <t>Wykonanie 2014</t>
  </si>
  <si>
    <t>Kary i odszkodowa nia wypłacane na rzecz osób fizycznych</t>
  </si>
  <si>
    <t>Wykonanie na 2014r.</t>
  </si>
  <si>
    <t>Plan z Uchwały Rady 2015r.</t>
  </si>
  <si>
    <t>Wykonanie 2015r.</t>
  </si>
  <si>
    <t xml:space="preserve">Opłaty z tytułu zakupu usług telekomunikacyjnych </t>
  </si>
  <si>
    <t>Opłata z z tytułu zakupu usług telekomunikacyjnych telefonii stacjonarnej</t>
  </si>
  <si>
    <t>Wydatki na zakupy inwestycyjne jednostek budżetowych</t>
  </si>
  <si>
    <t>Wydatki inwestycyjne jednostek budżetowych</t>
  </si>
  <si>
    <t>Opłaty za administrowanie i czynsze za budynki, lokale i pomieszczenia garażowe</t>
  </si>
  <si>
    <t>Podatek od towarów i usług (VAT)</t>
  </si>
  <si>
    <t>OGÓŁEM WYNAGRODZENIA</t>
  </si>
  <si>
    <t xml:space="preserve">% Wskaźnik reali  zacji 2015r7/6  </t>
  </si>
  <si>
    <t>% wskaź. 2015:2014,</t>
  </si>
  <si>
    <t>Wydatki niewyko- nane            w 2015      roku</t>
  </si>
  <si>
    <t>Zobowiąza nia niewyma-    galne w 2015 r</t>
  </si>
  <si>
    <t>Plan po zmianach 2015</t>
  </si>
  <si>
    <t>Wykonanie 2015</t>
  </si>
  <si>
    <t>% wskaźnik wykonania 2015</t>
  </si>
  <si>
    <t>% wskaźnik do 2015r.</t>
  </si>
  <si>
    <t>Wynagrodzenie osobowe pracowników</t>
  </si>
  <si>
    <t>Wybory Prezydenta Rzeczypospolitej Polskiej</t>
  </si>
  <si>
    <t>Wybory do Sejmu i Senatu</t>
  </si>
  <si>
    <t>OBRONA NARODOWA</t>
  </si>
  <si>
    <t>Pozostałe wydatki obronne</t>
  </si>
  <si>
    <t>Wpłaty jednostek na państwowy fundusz celowy na finansowanie lub dofinansowanie zaań inwestycyjnych</t>
  </si>
  <si>
    <t>Odsetki od samorządowych papierów wartościowych lub zaciagniętych przez jednostkę samorządu terytorialnego kredytów i pożyczek</t>
  </si>
  <si>
    <t>Dotacja podmiotowa z budżetu dla niepublicznej jednostki systemu oświaty</t>
  </si>
  <si>
    <t>Dotacja podmiotowa z budżetu dla jednostek niezaliczanych do sektora finansów publicznych</t>
  </si>
  <si>
    <t>Realizacja zadań wymagających stosowania specjalnej organizacji nauki i metod pracy dla dzieci i młodzieży w szkołach podstawowych, gimnazjach i liceach ogólnokształcących, liceach profilowanych i szkołach zawodowych oraz szkołach artystycznych</t>
  </si>
  <si>
    <t>Dotacja celowa z budżetu na finansowanie lub dofinansowanie zadań zleconych do realizacji fundacjom</t>
  </si>
  <si>
    <t>Koszty postępowania sadowego i prokuratorskiego</t>
  </si>
  <si>
    <t>Schroniska dla zwierząt</t>
  </si>
  <si>
    <t>752</t>
  </si>
  <si>
    <t>Referenda ogólnokrajowe i konstytucyjne</t>
  </si>
  <si>
    <t>Nagrody i wydatki osobowe nie zaliczone do wynagrodzeń</t>
  </si>
  <si>
    <t>Kultura i ochrona dziedzictwa narodowego</t>
  </si>
  <si>
    <t>Pozostałe zadania w zakresie polityki społecznej</t>
  </si>
  <si>
    <t>Oświata 801.....7</t>
  </si>
  <si>
    <t>Oświata 801......9</t>
  </si>
  <si>
    <t>Polityka społeczna 853......7</t>
  </si>
  <si>
    <t>Polityka społeczna 853.....9</t>
  </si>
  <si>
    <t xml:space="preserve"> wynagrodzenie bezosobowe UE paragrafy 4177+9</t>
  </si>
  <si>
    <t>Zespoły ekonomicz no-administracyjne szkół</t>
  </si>
  <si>
    <t>Dotacja podmiotowa z budżetu dla publicznej jednostki systemu oświaty prowadzonej przez osobę prawną inną niż jednostka jamorządu terytorialnego lub przez osobę fizyczną</t>
  </si>
  <si>
    <t>Realizacja zadań wymagających stosowania specjal nej organizacji nauki i metod pracy dla dzieci i młodzie ży w szkołach pods tawowych, gimnaz jach i liceach ogólnokształcących, liceach profilowa nych i szkołach zawodowych oraz szkołach artystycznych</t>
  </si>
  <si>
    <t>Wpływy z wpłat gmin i powiatów na rzecz innych jednostek samorządu terytorial nego oraz związków gmin lub związków powiatów na dofinansowanie zadań bieżących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</si>
</sst>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#,##0.0"/>
    <numFmt numFmtId="170" formatCode="[$-415]d\ mmmm\ yyyy"/>
    <numFmt numFmtId="171" formatCode="00\-000"/>
    <numFmt numFmtId="172" formatCode="0.0"/>
    <numFmt numFmtId="173" formatCode="0.0000"/>
    <numFmt numFmtId="174" formatCode="0.000"/>
    <numFmt numFmtId="175" formatCode="#,##0.00\ &quot;zł&quot;"/>
    <numFmt numFmtId="176" formatCode="0.00000"/>
    <numFmt numFmtId="177" formatCode="0.000000"/>
    <numFmt numFmtId="178" formatCode="0.00_ ;\-0.00\ "/>
    <numFmt numFmtId="179" formatCode="#,##0.00_ ;\-#,##0.00\ "/>
    <numFmt numFmtId="180" formatCode="#,##0\ _z_ł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 wrapText="1"/>
    </xf>
    <xf numFmtId="169" fontId="4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172" fontId="4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vertical="top"/>
    </xf>
    <xf numFmtId="49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 vertical="top"/>
    </xf>
    <xf numFmtId="49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vertical="top"/>
    </xf>
    <xf numFmtId="0" fontId="7" fillId="0" borderId="0" xfId="0" applyFont="1" applyAlignment="1">
      <alignment/>
    </xf>
    <xf numFmtId="1" fontId="3" fillId="0" borderId="10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textRotation="90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left" vertical="top"/>
    </xf>
    <xf numFmtId="3" fontId="3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vertical="top"/>
    </xf>
    <xf numFmtId="172" fontId="3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left"/>
    </xf>
    <xf numFmtId="172" fontId="5" fillId="0" borderId="10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top"/>
    </xf>
    <xf numFmtId="172" fontId="4" fillId="0" borderId="10" xfId="0" applyNumberFormat="1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/>
    </xf>
    <xf numFmtId="3" fontId="3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/>
    </xf>
    <xf numFmtId="169" fontId="4" fillId="0" borderId="10" xfId="54" applyNumberFormat="1" applyFont="1" applyBorder="1" applyAlignment="1">
      <alignment horizontal="left" vertical="top"/>
    </xf>
    <xf numFmtId="169" fontId="3" fillId="0" borderId="10" xfId="54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 wrapText="1"/>
    </xf>
    <xf numFmtId="3" fontId="3" fillId="0" borderId="10" xfId="54" applyNumberFormat="1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/>
    </xf>
    <xf numFmtId="172" fontId="3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/>
    </xf>
    <xf numFmtId="1" fontId="4" fillId="0" borderId="10" xfId="0" applyNumberFormat="1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169" fontId="5" fillId="0" borderId="10" xfId="54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72" fontId="9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vertical="top"/>
    </xf>
    <xf numFmtId="16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10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169" fontId="9" fillId="0" borderId="10" xfId="54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left" vertical="top" wrapText="1"/>
    </xf>
    <xf numFmtId="172" fontId="5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1" fontId="3" fillId="0" borderId="10" xfId="54" applyNumberFormat="1" applyFont="1" applyBorder="1" applyAlignment="1">
      <alignment horizontal="left" vertical="top"/>
    </xf>
    <xf numFmtId="1" fontId="9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wrapText="1"/>
    </xf>
    <xf numFmtId="0" fontId="3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" fontId="11" fillId="0" borderId="0" xfId="0" applyNumberFormat="1" applyFont="1" applyAlignment="1">
      <alignment/>
    </xf>
    <xf numFmtId="3" fontId="5" fillId="0" borderId="10" xfId="0" applyNumberFormat="1" applyFont="1" applyBorder="1" applyAlignment="1">
      <alignment vertical="top"/>
    </xf>
    <xf numFmtId="172" fontId="5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" fontId="4" fillId="0" borderId="10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 vertical="top" wrapText="1"/>
    </xf>
    <xf numFmtId="172" fontId="4" fillId="0" borderId="10" xfId="0" applyNumberFormat="1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3" fontId="5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left" vertical="top"/>
    </xf>
    <xf numFmtId="3" fontId="5" fillId="0" borderId="10" xfId="0" applyNumberFormat="1" applyFont="1" applyBorder="1" applyAlignment="1">
      <alignment horizontal="left" vertical="top"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14" xfId="0" applyFont="1" applyFill="1" applyBorder="1" applyAlignment="1">
      <alignment vertical="top" wrapText="1"/>
    </xf>
    <xf numFmtId="1" fontId="5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left" wrapText="1"/>
    </xf>
    <xf numFmtId="4" fontId="9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/>
    </xf>
    <xf numFmtId="169" fontId="3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vertical="top"/>
    </xf>
    <xf numFmtId="1" fontId="3" fillId="0" borderId="10" xfId="0" applyNumberFormat="1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vertical="top"/>
    </xf>
    <xf numFmtId="1" fontId="9" fillId="0" borderId="10" xfId="0" applyNumberFormat="1" applyFont="1" applyBorder="1" applyAlignment="1">
      <alignment vertical="top"/>
    </xf>
    <xf numFmtId="1" fontId="0" fillId="0" borderId="0" xfId="0" applyNumberFormat="1" applyAlignment="1">
      <alignment/>
    </xf>
    <xf numFmtId="172" fontId="3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left" vertical="top" wrapText="1"/>
    </xf>
    <xf numFmtId="1" fontId="9" fillId="0" borderId="1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left" vertical="top" wrapText="1"/>
    </xf>
    <xf numFmtId="3" fontId="3" fillId="0" borderId="10" xfId="54" applyNumberFormat="1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172" fontId="5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vertical="top"/>
    </xf>
    <xf numFmtId="1" fontId="4" fillId="0" borderId="12" xfId="0" applyNumberFormat="1" applyFont="1" applyBorder="1" applyAlignment="1">
      <alignment horizontal="left" vertical="top" wrapText="1"/>
    </xf>
    <xf numFmtId="172" fontId="4" fillId="0" borderId="10" xfId="0" applyNumberFormat="1" applyFont="1" applyBorder="1" applyAlignment="1">
      <alignment vertical="top"/>
    </xf>
    <xf numFmtId="0" fontId="4" fillId="0" borderId="11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/>
    </xf>
    <xf numFmtId="0" fontId="4" fillId="0" borderId="11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3" fillId="0" borderId="12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4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6"/>
  <sheetViews>
    <sheetView tabSelected="1" zoomScaleSheetLayoutView="100" workbookViewId="0" topLeftCell="A1">
      <selection activeCell="A3" sqref="A3"/>
    </sheetView>
  </sheetViews>
  <sheetFormatPr defaultColWidth="9.140625" defaultRowHeight="12.75"/>
  <cols>
    <col min="1" max="1" width="5.7109375" style="1" customWidth="1"/>
    <col min="2" max="2" width="6.140625" style="30" customWidth="1"/>
    <col min="3" max="3" width="4.140625" style="30" customWidth="1"/>
    <col min="4" max="4" width="15.57421875" style="29" customWidth="1"/>
    <col min="5" max="5" width="10.57421875" style="25" customWidth="1"/>
    <col min="6" max="6" width="7.28125" style="25" customWidth="1"/>
    <col min="7" max="7" width="11.00390625" style="26" customWidth="1"/>
    <col min="8" max="8" width="11.00390625" style="28" customWidth="1"/>
    <col min="9" max="9" width="11.140625" style="27" customWidth="1"/>
    <col min="10" max="10" width="4.8515625" style="28" customWidth="1"/>
    <col min="11" max="11" width="5.00390625" style="28" customWidth="1"/>
    <col min="12" max="12" width="4.8515625" style="28" customWidth="1"/>
    <col min="13" max="16384" width="9.140625" style="7" customWidth="1"/>
  </cols>
  <sheetData>
    <row r="1" spans="1:12" ht="0.75" customHeight="1">
      <c r="A1" s="45"/>
      <c r="B1" s="48" t="s">
        <v>0</v>
      </c>
      <c r="C1" s="21"/>
      <c r="D1" s="2"/>
      <c r="E1" s="3"/>
      <c r="F1" s="3"/>
      <c r="G1" s="4"/>
      <c r="H1" s="5"/>
      <c r="I1" s="5"/>
      <c r="J1" s="6"/>
      <c r="K1" s="6"/>
      <c r="L1" s="6"/>
    </row>
    <row r="2" spans="1:12" ht="0.75" customHeight="1">
      <c r="A2" s="45"/>
      <c r="B2" s="48"/>
      <c r="C2" s="21"/>
      <c r="D2" s="2"/>
      <c r="E2" s="3"/>
      <c r="F2" s="3"/>
      <c r="G2" s="4"/>
      <c r="H2" s="5"/>
      <c r="I2" s="5"/>
      <c r="J2" s="6"/>
      <c r="K2" s="6"/>
      <c r="L2" s="6"/>
    </row>
    <row r="3" spans="1:12" ht="82.5" customHeight="1">
      <c r="A3" s="45" t="s">
        <v>1</v>
      </c>
      <c r="B3" s="48" t="s">
        <v>155</v>
      </c>
      <c r="C3" s="21" t="s">
        <v>2</v>
      </c>
      <c r="D3" s="2" t="s">
        <v>3</v>
      </c>
      <c r="E3" s="9" t="s">
        <v>329</v>
      </c>
      <c r="F3" s="9" t="s">
        <v>4</v>
      </c>
      <c r="G3" s="10" t="s">
        <v>330</v>
      </c>
      <c r="H3" s="162" t="s">
        <v>5</v>
      </c>
      <c r="I3" s="162" t="s">
        <v>331</v>
      </c>
      <c r="J3" s="161" t="s">
        <v>203</v>
      </c>
      <c r="K3" s="161" t="s">
        <v>317</v>
      </c>
      <c r="L3" s="161" t="s">
        <v>318</v>
      </c>
    </row>
    <row r="4" spans="1:12" ht="11.25">
      <c r="A4" s="79" t="s">
        <v>296</v>
      </c>
      <c r="B4" s="11" t="s">
        <v>147</v>
      </c>
      <c r="C4" s="80">
        <v>2</v>
      </c>
      <c r="D4" s="8">
        <v>3</v>
      </c>
      <c r="E4" s="9">
        <v>4</v>
      </c>
      <c r="F4" s="9">
        <v>5</v>
      </c>
      <c r="G4" s="10">
        <v>6</v>
      </c>
      <c r="H4" s="10">
        <v>7</v>
      </c>
      <c r="I4" s="9">
        <v>8</v>
      </c>
      <c r="J4" s="10">
        <v>9</v>
      </c>
      <c r="K4" s="125">
        <v>10</v>
      </c>
      <c r="L4" s="125">
        <v>11</v>
      </c>
    </row>
    <row r="5" spans="1:12" ht="22.5" customHeight="1">
      <c r="A5" s="193" t="s">
        <v>6</v>
      </c>
      <c r="B5" s="46"/>
      <c r="C5" s="44"/>
      <c r="D5" s="2" t="s">
        <v>7</v>
      </c>
      <c r="E5" s="81">
        <f>E9+E18+E20</f>
        <v>547785.6799999999</v>
      </c>
      <c r="F5" s="87">
        <v>66.6</v>
      </c>
      <c r="G5" s="81">
        <f>G9+G18+G20</f>
        <v>1123120</v>
      </c>
      <c r="H5" s="81">
        <f>H9+H18+H20</f>
        <v>652788.86</v>
      </c>
      <c r="I5" s="81">
        <f>I9+I18+I20</f>
        <v>569580.49</v>
      </c>
      <c r="J5" s="88">
        <f aca="true" t="shared" si="0" ref="J5:J12">(I5/H5)*100</f>
        <v>87.25340227160126</v>
      </c>
      <c r="K5" s="3">
        <f>(I5/E5)*100</f>
        <v>103.97871116309577</v>
      </c>
      <c r="L5" s="159">
        <f>(I5/$I$761)*100</f>
        <v>2.242285301388746</v>
      </c>
    </row>
    <row r="6" spans="1:12" ht="10.5" customHeight="1">
      <c r="A6" s="194"/>
      <c r="B6" s="45"/>
      <c r="C6" s="24"/>
      <c r="D6" s="106" t="s">
        <v>8</v>
      </c>
      <c r="E6" s="98">
        <f>E5-E7</f>
        <v>539428.2499999999</v>
      </c>
      <c r="F6" s="65">
        <v>99</v>
      </c>
      <c r="G6" s="98">
        <f>G5-G7</f>
        <v>538520</v>
      </c>
      <c r="H6" s="98">
        <f>H5-H7</f>
        <v>576662.86</v>
      </c>
      <c r="I6" s="98">
        <f>I5-I7</f>
        <v>569580.49</v>
      </c>
      <c r="J6" s="105">
        <f t="shared" si="0"/>
        <v>98.77183524529394</v>
      </c>
      <c r="K6" s="47">
        <f aca="true" t="shared" si="1" ref="K6:K71">(I6/E6)*100</f>
        <v>105.58966646630022</v>
      </c>
      <c r="L6" s="160">
        <f>(I6/$I$761)*100</f>
        <v>2.242285301388746</v>
      </c>
    </row>
    <row r="7" spans="1:12" ht="9.75" customHeight="1">
      <c r="A7" s="194"/>
      <c r="B7" s="45"/>
      <c r="C7" s="24"/>
      <c r="D7" s="104" t="s">
        <v>166</v>
      </c>
      <c r="E7" s="98">
        <f>E17+E16</f>
        <v>8357.43</v>
      </c>
      <c r="F7" s="98">
        <v>3</v>
      </c>
      <c r="G7" s="98">
        <f>G17+G16</f>
        <v>584600</v>
      </c>
      <c r="H7" s="98">
        <f>H17+H16</f>
        <v>76126</v>
      </c>
      <c r="I7" s="98">
        <f>I17+I16</f>
        <v>0</v>
      </c>
      <c r="J7" s="105">
        <f t="shared" si="0"/>
        <v>0</v>
      </c>
      <c r="K7" s="47">
        <f t="shared" si="1"/>
        <v>0</v>
      </c>
      <c r="L7" s="160">
        <f>(I7/$I$761)*100</f>
        <v>0</v>
      </c>
    </row>
    <row r="8" spans="1:12" ht="11.25" customHeight="1">
      <c r="A8" s="194"/>
      <c r="B8" s="45"/>
      <c r="C8" s="24"/>
      <c r="D8" s="104" t="s">
        <v>171</v>
      </c>
      <c r="E8" s="98">
        <f>E17+E16</f>
        <v>8357.43</v>
      </c>
      <c r="F8" s="98">
        <v>3</v>
      </c>
      <c r="G8" s="98">
        <f>G17+G16</f>
        <v>584600</v>
      </c>
      <c r="H8" s="98">
        <f>H17+H16</f>
        <v>76126</v>
      </c>
      <c r="I8" s="98">
        <f>I17+I16</f>
        <v>0</v>
      </c>
      <c r="J8" s="105">
        <f t="shared" si="0"/>
        <v>0</v>
      </c>
      <c r="K8" s="47">
        <f t="shared" si="1"/>
        <v>0</v>
      </c>
      <c r="L8" s="160">
        <f>(I8/$I$761)*100</f>
        <v>0</v>
      </c>
    </row>
    <row r="9" spans="1:12" ht="30.75" customHeight="1">
      <c r="A9" s="194"/>
      <c r="B9" s="215" t="s">
        <v>10</v>
      </c>
      <c r="C9" s="19"/>
      <c r="D9" s="2" t="s">
        <v>11</v>
      </c>
      <c r="E9" s="90">
        <f>E12+E13+E14+E17+E15+E16</f>
        <v>17414.7</v>
      </c>
      <c r="F9" s="93">
        <v>6</v>
      </c>
      <c r="G9" s="90">
        <f>G12+G13+G14+G17+G15+G16</f>
        <v>594120</v>
      </c>
      <c r="H9" s="90">
        <f>H12+H13+H14+H17+H15+H16</f>
        <v>91646</v>
      </c>
      <c r="I9" s="90">
        <f>I12+I13+I14+I17+I15+I16</f>
        <v>11111.630000000001</v>
      </c>
      <c r="J9" s="88">
        <f t="shared" si="0"/>
        <v>12.12451170809419</v>
      </c>
      <c r="K9" s="3">
        <f t="shared" si="1"/>
        <v>63.806037428149786</v>
      </c>
      <c r="L9" s="159">
        <f>(I9/$I$761)*100</f>
        <v>0.04374350080612879</v>
      </c>
    </row>
    <row r="10" spans="1:12" ht="11.25" customHeight="1">
      <c r="A10" s="194"/>
      <c r="B10" s="194"/>
      <c r="C10" s="24"/>
      <c r="D10" s="106" t="s">
        <v>12</v>
      </c>
      <c r="E10" s="98">
        <f>E12+E13+E14+E15</f>
        <v>9057.27</v>
      </c>
      <c r="F10" s="65">
        <v>89</v>
      </c>
      <c r="G10" s="98">
        <f>G12+G13+G14+G15</f>
        <v>9520</v>
      </c>
      <c r="H10" s="98">
        <f>H12+H13+H14+H15</f>
        <v>15520</v>
      </c>
      <c r="I10" s="98">
        <f>I12+I13+I14+I15</f>
        <v>11111.630000000001</v>
      </c>
      <c r="J10" s="115">
        <f t="shared" si="0"/>
        <v>71.59555412371135</v>
      </c>
      <c r="K10" s="47">
        <f t="shared" si="1"/>
        <v>122.68188979681516</v>
      </c>
      <c r="L10" s="160"/>
    </row>
    <row r="11" spans="1:12" ht="11.25">
      <c r="A11" s="194"/>
      <c r="B11" s="194"/>
      <c r="C11" s="24"/>
      <c r="D11" s="106" t="s">
        <v>13</v>
      </c>
      <c r="E11" s="98">
        <f>E17+E16</f>
        <v>8357.43</v>
      </c>
      <c r="F11" s="141">
        <v>7.6</v>
      </c>
      <c r="G11" s="98">
        <f>G17+G16</f>
        <v>584600</v>
      </c>
      <c r="H11" s="98">
        <f>H17+H16</f>
        <v>76126</v>
      </c>
      <c r="I11" s="98">
        <f>I17+I16</f>
        <v>0</v>
      </c>
      <c r="J11" s="115">
        <f t="shared" si="0"/>
        <v>0</v>
      </c>
      <c r="K11" s="47">
        <f t="shared" si="1"/>
        <v>0</v>
      </c>
      <c r="L11" s="160">
        <f>(I11/$I$761)*100</f>
        <v>0</v>
      </c>
    </row>
    <row r="12" spans="1:12" ht="21.75" customHeight="1">
      <c r="A12" s="194"/>
      <c r="B12" s="194"/>
      <c r="C12" s="21">
        <v>4210</v>
      </c>
      <c r="D12" s="13" t="s">
        <v>14</v>
      </c>
      <c r="E12" s="83"/>
      <c r="F12" s="122"/>
      <c r="G12" s="83">
        <v>10</v>
      </c>
      <c r="H12" s="83">
        <v>210</v>
      </c>
      <c r="I12" s="83">
        <v>121.2</v>
      </c>
      <c r="J12" s="89">
        <f t="shared" si="0"/>
        <v>57.714285714285715</v>
      </c>
      <c r="K12" s="47"/>
      <c r="L12" s="160"/>
    </row>
    <row r="13" spans="1:12" ht="11.25">
      <c r="A13" s="194"/>
      <c r="B13" s="194"/>
      <c r="C13" s="21">
        <v>4260</v>
      </c>
      <c r="D13" s="13" t="s">
        <v>15</v>
      </c>
      <c r="E13" s="83">
        <v>3442.75</v>
      </c>
      <c r="F13" s="122">
        <v>75</v>
      </c>
      <c r="G13" s="83">
        <v>3500</v>
      </c>
      <c r="H13" s="83">
        <v>9100</v>
      </c>
      <c r="I13" s="83">
        <v>5375.91</v>
      </c>
      <c r="J13" s="91">
        <f aca="true" t="shared" si="2" ref="J13:J20">(I13/H13)*100</f>
        <v>59.075934065934064</v>
      </c>
      <c r="K13" s="47">
        <f t="shared" si="1"/>
        <v>156.15162297581875</v>
      </c>
      <c r="L13" s="160"/>
    </row>
    <row r="14" spans="1:12" ht="12" customHeight="1">
      <c r="A14" s="194"/>
      <c r="B14" s="194"/>
      <c r="C14" s="21" t="s">
        <v>18</v>
      </c>
      <c r="D14" s="13" t="s">
        <v>19</v>
      </c>
      <c r="E14" s="83">
        <v>152.52</v>
      </c>
      <c r="F14" s="122">
        <v>95.3</v>
      </c>
      <c r="G14" s="83">
        <v>10</v>
      </c>
      <c r="H14" s="83">
        <v>210</v>
      </c>
      <c r="I14" s="83">
        <v>152.52</v>
      </c>
      <c r="J14" s="89">
        <f t="shared" si="2"/>
        <v>72.62857142857143</v>
      </c>
      <c r="K14" s="47"/>
      <c r="L14" s="160"/>
    </row>
    <row r="15" spans="1:12" ht="34.5" customHeight="1">
      <c r="A15" s="194"/>
      <c r="B15" s="194"/>
      <c r="C15" s="13">
        <v>4520</v>
      </c>
      <c r="D15" s="13" t="s">
        <v>251</v>
      </c>
      <c r="E15" s="92">
        <v>5462</v>
      </c>
      <c r="F15" s="122">
        <v>100</v>
      </c>
      <c r="G15" s="83">
        <v>6000</v>
      </c>
      <c r="H15" s="83">
        <v>6000</v>
      </c>
      <c r="I15" s="92">
        <v>5462</v>
      </c>
      <c r="J15" s="89">
        <f t="shared" si="2"/>
        <v>91.03333333333333</v>
      </c>
      <c r="K15" s="47">
        <f t="shared" si="1"/>
        <v>100</v>
      </c>
      <c r="L15" s="160"/>
    </row>
    <row r="16" spans="1:12" ht="33" customHeight="1">
      <c r="A16" s="194"/>
      <c r="B16" s="194"/>
      <c r="C16" s="13">
        <v>6057</v>
      </c>
      <c r="D16" s="13" t="s">
        <v>252</v>
      </c>
      <c r="E16" s="83"/>
      <c r="F16" s="122"/>
      <c r="G16" s="83">
        <v>380228</v>
      </c>
      <c r="H16" s="83"/>
      <c r="I16" s="83"/>
      <c r="J16" s="89"/>
      <c r="K16" s="47"/>
      <c r="L16" s="160">
        <f>(I16/$I$761)*100</f>
        <v>0</v>
      </c>
    </row>
    <row r="17" spans="1:12" ht="31.5" customHeight="1">
      <c r="A17" s="194"/>
      <c r="B17" s="194"/>
      <c r="C17" s="13">
        <v>6059</v>
      </c>
      <c r="D17" s="13" t="s">
        <v>252</v>
      </c>
      <c r="E17" s="83">
        <v>8357.43</v>
      </c>
      <c r="F17" s="122">
        <v>83.6</v>
      </c>
      <c r="G17" s="83">
        <v>204372</v>
      </c>
      <c r="H17" s="83">
        <v>76126</v>
      </c>
      <c r="I17" s="83"/>
      <c r="J17" s="89">
        <f t="shared" si="2"/>
        <v>0</v>
      </c>
      <c r="K17" s="47">
        <f t="shared" si="1"/>
        <v>0</v>
      </c>
      <c r="L17" s="160">
        <f>(I17/$I$761)*100</f>
        <v>0</v>
      </c>
    </row>
    <row r="18" spans="1:12" ht="13.5" customHeight="1">
      <c r="A18" s="194"/>
      <c r="B18" s="217" t="s">
        <v>21</v>
      </c>
      <c r="C18" s="19"/>
      <c r="D18" s="2" t="s">
        <v>22</v>
      </c>
      <c r="E18" s="90">
        <f>E19</f>
        <v>35659</v>
      </c>
      <c r="F18" s="93">
        <v>94</v>
      </c>
      <c r="G18" s="90">
        <f>G19</f>
        <v>39000</v>
      </c>
      <c r="H18" s="90">
        <f>H19</f>
        <v>36000</v>
      </c>
      <c r="I18" s="90">
        <f>I19</f>
        <v>33326</v>
      </c>
      <c r="J18" s="88">
        <f t="shared" si="2"/>
        <v>92.57222222222222</v>
      </c>
      <c r="K18" s="3">
        <f t="shared" si="1"/>
        <v>93.45747216691439</v>
      </c>
      <c r="L18" s="159">
        <f aca="true" t="shared" si="3" ref="L18:L30">(I18/$I$761)*100</f>
        <v>0.13119550487777654</v>
      </c>
    </row>
    <row r="19" spans="1:12" ht="34.5" customHeight="1">
      <c r="A19" s="194"/>
      <c r="B19" s="214"/>
      <c r="C19" s="21" t="s">
        <v>23</v>
      </c>
      <c r="D19" s="13" t="s">
        <v>180</v>
      </c>
      <c r="E19" s="83">
        <v>35659</v>
      </c>
      <c r="F19" s="122">
        <v>94</v>
      </c>
      <c r="G19" s="83">
        <v>39000</v>
      </c>
      <c r="H19" s="83">
        <v>36000</v>
      </c>
      <c r="I19" s="83">
        <v>33326</v>
      </c>
      <c r="J19" s="89">
        <f t="shared" si="2"/>
        <v>92.57222222222222</v>
      </c>
      <c r="K19" s="47">
        <f t="shared" si="1"/>
        <v>93.45747216691439</v>
      </c>
      <c r="L19" s="160">
        <f t="shared" si="3"/>
        <v>0.13119550487777654</v>
      </c>
    </row>
    <row r="20" spans="1:12" ht="21">
      <c r="A20" s="194"/>
      <c r="B20" s="215" t="s">
        <v>24</v>
      </c>
      <c r="C20" s="19"/>
      <c r="D20" s="2" t="s">
        <v>25</v>
      </c>
      <c r="E20" s="81">
        <f>E22+E23+E24+E26+E21+E25</f>
        <v>494711.98</v>
      </c>
      <c r="F20" s="81">
        <v>100</v>
      </c>
      <c r="G20" s="81">
        <f>G22+G23+G24+G26+G21+G25</f>
        <v>490000</v>
      </c>
      <c r="H20" s="81">
        <f>H22+H23+H24+H26+H21+H25</f>
        <v>525142.86</v>
      </c>
      <c r="I20" s="81">
        <f>I22+I23+I24+I26+I21+I25</f>
        <v>525142.86</v>
      </c>
      <c r="J20" s="91">
        <f t="shared" si="2"/>
        <v>100</v>
      </c>
      <c r="K20" s="3">
        <f t="shared" si="1"/>
        <v>106.1512316722146</v>
      </c>
      <c r="L20" s="159">
        <f t="shared" si="3"/>
        <v>2.0673462957048407</v>
      </c>
    </row>
    <row r="21" spans="1:12" ht="24.75" customHeight="1">
      <c r="A21" s="194"/>
      <c r="B21" s="216"/>
      <c r="C21" s="21" t="s">
        <v>39</v>
      </c>
      <c r="D21" s="13" t="s">
        <v>256</v>
      </c>
      <c r="E21" s="100">
        <v>6280.59</v>
      </c>
      <c r="F21" s="42">
        <v>100</v>
      </c>
      <c r="G21" s="100">
        <v>3600</v>
      </c>
      <c r="H21" s="100">
        <v>6800.11</v>
      </c>
      <c r="I21" s="100">
        <v>6800.11</v>
      </c>
      <c r="J21" s="91">
        <f aca="true" t="shared" si="4" ref="J21:J26">(I21/H21)*100</f>
        <v>100</v>
      </c>
      <c r="K21" s="47">
        <f t="shared" si="1"/>
        <v>108.27183433403549</v>
      </c>
      <c r="L21" s="160">
        <f t="shared" si="3"/>
        <v>0.0267702053854173</v>
      </c>
    </row>
    <row r="22" spans="1:12" ht="23.25" customHeight="1">
      <c r="A22" s="194"/>
      <c r="B22" s="194"/>
      <c r="C22" s="21" t="s">
        <v>26</v>
      </c>
      <c r="D22" s="13" t="s">
        <v>266</v>
      </c>
      <c r="E22" s="83">
        <v>1079.64</v>
      </c>
      <c r="F22" s="122">
        <v>100</v>
      </c>
      <c r="G22" s="15">
        <v>620</v>
      </c>
      <c r="H22" s="15">
        <v>1162.82</v>
      </c>
      <c r="I22" s="15">
        <v>1162.82</v>
      </c>
      <c r="J22" s="181">
        <f t="shared" si="4"/>
        <v>100</v>
      </c>
      <c r="K22" s="47">
        <f t="shared" si="1"/>
        <v>107.70441999184912</v>
      </c>
      <c r="L22" s="160">
        <f t="shared" si="3"/>
        <v>0.004577709805616518</v>
      </c>
    </row>
    <row r="23" spans="1:12" ht="20.25" customHeight="1">
      <c r="A23" s="194"/>
      <c r="B23" s="194"/>
      <c r="C23" s="21" t="s">
        <v>31</v>
      </c>
      <c r="D23" s="13" t="s">
        <v>14</v>
      </c>
      <c r="E23" s="83">
        <v>1092.9</v>
      </c>
      <c r="F23" s="122">
        <v>100</v>
      </c>
      <c r="G23" s="15">
        <v>1550</v>
      </c>
      <c r="H23" s="83">
        <v>190.17</v>
      </c>
      <c r="I23" s="83">
        <v>190.17</v>
      </c>
      <c r="J23" s="91">
        <f t="shared" si="4"/>
        <v>100</v>
      </c>
      <c r="K23" s="47">
        <f t="shared" si="1"/>
        <v>17.400494098270652</v>
      </c>
      <c r="L23" s="160">
        <f t="shared" si="3"/>
        <v>0.0007486481774772478</v>
      </c>
    </row>
    <row r="24" spans="1:12" ht="9.75" customHeight="1">
      <c r="A24" s="194"/>
      <c r="B24" s="194"/>
      <c r="C24" s="21" t="s">
        <v>32</v>
      </c>
      <c r="D24" s="13" t="s">
        <v>15</v>
      </c>
      <c r="E24" s="83">
        <v>60</v>
      </c>
      <c r="F24" s="122">
        <v>100</v>
      </c>
      <c r="G24" s="15">
        <v>30</v>
      </c>
      <c r="H24" s="15"/>
      <c r="I24" s="15"/>
      <c r="J24" s="181" t="e">
        <f t="shared" si="4"/>
        <v>#DIV/0!</v>
      </c>
      <c r="K24" s="47">
        <f t="shared" si="1"/>
        <v>0</v>
      </c>
      <c r="L24" s="160">
        <f t="shared" si="3"/>
        <v>0</v>
      </c>
    </row>
    <row r="25" spans="1:12" ht="20.25" customHeight="1">
      <c r="A25" s="194"/>
      <c r="B25" s="194"/>
      <c r="C25" s="21" t="s">
        <v>18</v>
      </c>
      <c r="D25" s="13" t="s">
        <v>19</v>
      </c>
      <c r="E25" s="83">
        <v>1187.1</v>
      </c>
      <c r="F25" s="122">
        <v>100</v>
      </c>
      <c r="G25" s="15">
        <v>200</v>
      </c>
      <c r="H25" s="15">
        <v>2143.82</v>
      </c>
      <c r="I25" s="15">
        <v>2143.82</v>
      </c>
      <c r="J25" s="181">
        <f t="shared" si="4"/>
        <v>100</v>
      </c>
      <c r="K25" s="47">
        <f t="shared" si="1"/>
        <v>180.5930418667341</v>
      </c>
      <c r="L25" s="160">
        <f t="shared" si="3"/>
        <v>0.008439643139502937</v>
      </c>
    </row>
    <row r="26" spans="1:12" ht="18.75" customHeight="1">
      <c r="A26" s="194"/>
      <c r="B26" s="194"/>
      <c r="C26" s="24">
        <v>4430</v>
      </c>
      <c r="D26" s="13" t="s">
        <v>33</v>
      </c>
      <c r="E26" s="84">
        <v>485011.75</v>
      </c>
      <c r="F26" s="122">
        <v>100</v>
      </c>
      <c r="G26" s="84">
        <v>484000</v>
      </c>
      <c r="H26" s="94">
        <v>514845.94</v>
      </c>
      <c r="I26" s="84">
        <v>514845.94</v>
      </c>
      <c r="J26" s="91">
        <f t="shared" si="4"/>
        <v>100</v>
      </c>
      <c r="K26" s="47">
        <f t="shared" si="1"/>
        <v>106.15123035679032</v>
      </c>
      <c r="L26" s="160">
        <f t="shared" si="3"/>
        <v>2.0268100891968266</v>
      </c>
    </row>
    <row r="27" spans="1:12" ht="20.25" customHeight="1">
      <c r="A27" s="193" t="s">
        <v>34</v>
      </c>
      <c r="B27" s="2"/>
      <c r="C27" s="2"/>
      <c r="D27" s="19" t="s">
        <v>35</v>
      </c>
      <c r="E27" s="90">
        <f>E34+E39+E31</f>
        <v>854617.31</v>
      </c>
      <c r="F27" s="93">
        <v>80.4</v>
      </c>
      <c r="G27" s="90">
        <f>G34+G39+G31</f>
        <v>640646</v>
      </c>
      <c r="H27" s="90">
        <f>H34+H39+H31</f>
        <v>421526</v>
      </c>
      <c r="I27" s="90">
        <f>I34+I39+I31</f>
        <v>325204.25</v>
      </c>
      <c r="J27" s="95">
        <f aca="true" t="shared" si="5" ref="J27:J37">(I27/H27)*100</f>
        <v>77.14927430336445</v>
      </c>
      <c r="K27" s="3">
        <f t="shared" si="1"/>
        <v>38.05261679054921</v>
      </c>
      <c r="L27" s="159">
        <f t="shared" si="3"/>
        <v>1.2802417261942225</v>
      </c>
    </row>
    <row r="28" spans="1:12" ht="11.25">
      <c r="A28" s="194"/>
      <c r="B28" s="2"/>
      <c r="C28" s="2"/>
      <c r="D28" s="116" t="s">
        <v>8</v>
      </c>
      <c r="E28" s="92">
        <f>E27-E29</f>
        <v>465401.0900000001</v>
      </c>
      <c r="F28" s="117">
        <v>81.2</v>
      </c>
      <c r="G28" s="92">
        <f>G27-G29</f>
        <v>567646</v>
      </c>
      <c r="H28" s="92">
        <f>H27-H29</f>
        <v>351026</v>
      </c>
      <c r="I28" s="92">
        <f>I27-I29</f>
        <v>259134.66999999998</v>
      </c>
      <c r="J28" s="118">
        <f t="shared" si="5"/>
        <v>73.82207300883695</v>
      </c>
      <c r="K28" s="47">
        <f t="shared" si="1"/>
        <v>55.67985885035206</v>
      </c>
      <c r="L28" s="160">
        <f t="shared" si="3"/>
        <v>1.0201435474400171</v>
      </c>
    </row>
    <row r="29" spans="1:12" ht="11.25">
      <c r="A29" s="194"/>
      <c r="B29" s="2"/>
      <c r="C29" s="2"/>
      <c r="D29" s="116" t="s">
        <v>172</v>
      </c>
      <c r="E29" s="92">
        <f>E51+E52+E53+E54</f>
        <v>389216.22</v>
      </c>
      <c r="F29" s="139">
        <v>79.5</v>
      </c>
      <c r="G29" s="92">
        <f>G51+G52+G53+G54</f>
        <v>73000</v>
      </c>
      <c r="H29" s="92">
        <f>H51+H52+H53+H54</f>
        <v>70500</v>
      </c>
      <c r="I29" s="92">
        <f>I51+I52+I53+I54</f>
        <v>66069.58</v>
      </c>
      <c r="J29" s="118">
        <f t="shared" si="5"/>
        <v>93.71571631205674</v>
      </c>
      <c r="K29" s="47">
        <f t="shared" si="1"/>
        <v>16.9750325410385</v>
      </c>
      <c r="L29" s="160">
        <f t="shared" si="3"/>
        <v>0.2600981787542053</v>
      </c>
    </row>
    <row r="30" spans="1:12" ht="11.25">
      <c r="A30" s="194"/>
      <c r="B30" s="2"/>
      <c r="C30" s="2"/>
      <c r="D30" s="116" t="s">
        <v>173</v>
      </c>
      <c r="E30" s="92">
        <f>E51+E52+E53+E54</f>
        <v>389216.22</v>
      </c>
      <c r="F30" s="117">
        <v>80</v>
      </c>
      <c r="G30" s="92">
        <f>G51+G52+G53+G54</f>
        <v>73000</v>
      </c>
      <c r="H30" s="92">
        <f>H51+H52+H53+H54</f>
        <v>70500</v>
      </c>
      <c r="I30" s="92">
        <f>I51+I52+I53+I54</f>
        <v>66069.58</v>
      </c>
      <c r="J30" s="118">
        <f t="shared" si="5"/>
        <v>93.71571631205674</v>
      </c>
      <c r="K30" s="47">
        <f t="shared" si="1"/>
        <v>16.9750325410385</v>
      </c>
      <c r="L30" s="160">
        <f t="shared" si="3"/>
        <v>0.2600981787542053</v>
      </c>
    </row>
    <row r="31" spans="1:12" ht="22.5">
      <c r="A31" s="194"/>
      <c r="B31" s="198">
        <v>60013</v>
      </c>
      <c r="C31" s="2"/>
      <c r="D31" s="21" t="s">
        <v>319</v>
      </c>
      <c r="E31" s="15">
        <f>E32+E33</f>
        <v>12831.220000000001</v>
      </c>
      <c r="F31" s="47">
        <v>41</v>
      </c>
      <c r="G31" s="15">
        <f>G32+G33</f>
        <v>0</v>
      </c>
      <c r="H31" s="15">
        <f>H32+H33</f>
        <v>0</v>
      </c>
      <c r="I31" s="15">
        <f>I32+I33</f>
        <v>0</v>
      </c>
      <c r="J31" s="22"/>
      <c r="K31" s="47"/>
      <c r="L31" s="160"/>
    </row>
    <row r="32" spans="1:12" ht="22.5">
      <c r="A32" s="194"/>
      <c r="B32" s="199"/>
      <c r="C32" s="13">
        <v>4210</v>
      </c>
      <c r="D32" s="18" t="s">
        <v>14</v>
      </c>
      <c r="E32" s="15">
        <v>5272.45</v>
      </c>
      <c r="F32" s="47">
        <v>66</v>
      </c>
      <c r="G32" s="15"/>
      <c r="H32" s="15"/>
      <c r="I32" s="15"/>
      <c r="J32" s="118"/>
      <c r="K32" s="47"/>
      <c r="L32" s="160"/>
    </row>
    <row r="33" spans="1:12" ht="22.5">
      <c r="A33" s="194"/>
      <c r="B33" s="218"/>
      <c r="C33" s="13">
        <v>4300</v>
      </c>
      <c r="D33" s="21" t="s">
        <v>19</v>
      </c>
      <c r="E33" s="15">
        <v>7558.77</v>
      </c>
      <c r="F33" s="47">
        <v>58</v>
      </c>
      <c r="G33" s="15"/>
      <c r="H33" s="15"/>
      <c r="I33" s="15"/>
      <c r="J33" s="118"/>
      <c r="K33" s="47"/>
      <c r="L33" s="160"/>
    </row>
    <row r="34" spans="1:12" ht="22.5" customHeight="1">
      <c r="A34" s="194"/>
      <c r="B34" s="198">
        <v>60014</v>
      </c>
      <c r="C34" s="2"/>
      <c r="D34" s="19" t="s">
        <v>36</v>
      </c>
      <c r="E34" s="5">
        <f>E36+E37+E38+E35</f>
        <v>83453.04000000001</v>
      </c>
      <c r="F34" s="3">
        <v>98</v>
      </c>
      <c r="G34" s="5">
        <f>G36+G37+G38+G35</f>
        <v>69000</v>
      </c>
      <c r="H34" s="5">
        <f>H36+H37+H38+H35</f>
        <v>78930.56</v>
      </c>
      <c r="I34" s="5">
        <f>I36+I37+I38+I35</f>
        <v>70037.21</v>
      </c>
      <c r="J34" s="20">
        <f t="shared" si="5"/>
        <v>88.73269111482296</v>
      </c>
      <c r="K34" s="3">
        <f t="shared" si="1"/>
        <v>83.92409671355293</v>
      </c>
      <c r="L34" s="160">
        <f>(I34/$I$761)*100</f>
        <v>0.2757176716731939</v>
      </c>
    </row>
    <row r="35" spans="1:12" ht="23.25" customHeight="1">
      <c r="A35" s="194"/>
      <c r="B35" s="199"/>
      <c r="C35" s="13">
        <v>4170</v>
      </c>
      <c r="D35" s="21" t="s">
        <v>30</v>
      </c>
      <c r="E35" s="15"/>
      <c r="F35" s="47"/>
      <c r="G35" s="15"/>
      <c r="H35" s="15">
        <v>4000</v>
      </c>
      <c r="I35" s="15"/>
      <c r="J35" s="22"/>
      <c r="K35" s="47"/>
      <c r="L35" s="160"/>
    </row>
    <row r="36" spans="1:12" ht="24" customHeight="1">
      <c r="A36" s="194"/>
      <c r="B36" s="200"/>
      <c r="C36" s="13">
        <v>4210</v>
      </c>
      <c r="D36" s="21" t="s">
        <v>181</v>
      </c>
      <c r="E36" s="15">
        <v>967.94</v>
      </c>
      <c r="F36" s="47">
        <v>97</v>
      </c>
      <c r="G36" s="15">
        <v>1000</v>
      </c>
      <c r="H36" s="15">
        <v>33600</v>
      </c>
      <c r="I36" s="15">
        <v>30221.47</v>
      </c>
      <c r="J36" s="20">
        <f t="shared" si="5"/>
        <v>89.9448511904762</v>
      </c>
      <c r="K36" s="47">
        <f t="shared" si="1"/>
        <v>3122.2462136082813</v>
      </c>
      <c r="L36" s="160">
        <f>(I36/$I$761)*100</f>
        <v>0.11897380468098714</v>
      </c>
    </row>
    <row r="37" spans="1:12" ht="22.5" customHeight="1">
      <c r="A37" s="194"/>
      <c r="B37" s="200"/>
      <c r="C37" s="13" t="s">
        <v>16</v>
      </c>
      <c r="D37" s="21" t="s">
        <v>17</v>
      </c>
      <c r="E37" s="15">
        <v>20830.66</v>
      </c>
      <c r="F37" s="47">
        <v>95</v>
      </c>
      <c r="G37" s="15">
        <v>20000</v>
      </c>
      <c r="H37" s="15">
        <v>17000</v>
      </c>
      <c r="I37" s="15">
        <v>16301.5</v>
      </c>
      <c r="J37" s="47">
        <f t="shared" si="5"/>
        <v>95.89117647058823</v>
      </c>
      <c r="K37" s="47"/>
      <c r="L37" s="160">
        <f>(I37/$I$761)*100</f>
        <v>0.06417462410025428</v>
      </c>
    </row>
    <row r="38" spans="1:12" ht="22.5" customHeight="1">
      <c r="A38" s="194"/>
      <c r="B38" s="200"/>
      <c r="C38" s="13" t="s">
        <v>18</v>
      </c>
      <c r="D38" s="21" t="s">
        <v>19</v>
      </c>
      <c r="E38" s="15">
        <v>61654.44</v>
      </c>
      <c r="F38" s="42">
        <v>100</v>
      </c>
      <c r="G38" s="15">
        <v>48000</v>
      </c>
      <c r="H38" s="15">
        <v>24330.56</v>
      </c>
      <c r="I38" s="15">
        <v>23514.24</v>
      </c>
      <c r="J38" s="42">
        <f>(I38/H38)*100</f>
        <v>96.6448778819723</v>
      </c>
      <c r="K38" s="47">
        <f t="shared" si="1"/>
        <v>38.13876178260641</v>
      </c>
      <c r="L38" s="160">
        <f>(I38/$I$761)*100</f>
        <v>0.09256924289195248</v>
      </c>
    </row>
    <row r="39" spans="1:12" ht="23.25" customHeight="1">
      <c r="A39" s="194"/>
      <c r="B39" s="198" t="s">
        <v>37</v>
      </c>
      <c r="C39" s="2"/>
      <c r="D39" s="19" t="s">
        <v>174</v>
      </c>
      <c r="E39" s="5">
        <f>E40+E41+E42+E43+E44+E45+E46+E47+E49+E51+E48+E50+E53+E52+E54</f>
        <v>758333.05</v>
      </c>
      <c r="F39" s="3">
        <v>80</v>
      </c>
      <c r="G39" s="5">
        <f>G40+G41+G42+G43+G44+G45+G46+G47+G49+G51+G48+G50+G53+G52+G54</f>
        <v>571646</v>
      </c>
      <c r="H39" s="5">
        <f>H40+H41+H42+H43+H44+H45+H46+H47+H49+H51+H48+H50+H53+H52+H54</f>
        <v>342595.44</v>
      </c>
      <c r="I39" s="5">
        <f>I40+I41+I42+I43+I44+I45+I46+I47+I49+I51+I48+I50+I53+I52+I54</f>
        <v>255167.04</v>
      </c>
      <c r="J39" s="20">
        <f aca="true" t="shared" si="6" ref="J39:J46">(I39/H39)*100</f>
        <v>74.48057101985947</v>
      </c>
      <c r="K39" s="3">
        <f t="shared" si="1"/>
        <v>33.648413451055575</v>
      </c>
      <c r="L39" s="159">
        <f>(I39/$I$761)*100</f>
        <v>1.0045240545210286</v>
      </c>
    </row>
    <row r="40" spans="1:12" ht="33.75" customHeight="1">
      <c r="A40" s="194"/>
      <c r="B40" s="200"/>
      <c r="C40" s="13" t="s">
        <v>38</v>
      </c>
      <c r="D40" s="21" t="s">
        <v>362</v>
      </c>
      <c r="E40" s="15">
        <v>8680.4</v>
      </c>
      <c r="F40" s="47">
        <v>99</v>
      </c>
      <c r="G40" s="15">
        <v>4000</v>
      </c>
      <c r="H40" s="15">
        <v>8700</v>
      </c>
      <c r="I40" s="15">
        <v>8281.54</v>
      </c>
      <c r="J40" s="47">
        <f t="shared" si="6"/>
        <v>95.19011494252875</v>
      </c>
      <c r="K40" s="47">
        <f t="shared" si="1"/>
        <v>95.40505045850422</v>
      </c>
      <c r="L40" s="170">
        <f aca="true" t="shared" si="7" ref="L40:L48">(I40/$I$761)*100</f>
        <v>0.03260219712733306</v>
      </c>
    </row>
    <row r="41" spans="1:12" ht="21.75" customHeight="1">
      <c r="A41" s="194"/>
      <c r="B41" s="200"/>
      <c r="C41" s="13" t="s">
        <v>39</v>
      </c>
      <c r="D41" s="21" t="s">
        <v>256</v>
      </c>
      <c r="E41" s="15">
        <v>8156.6</v>
      </c>
      <c r="F41" s="47">
        <v>82</v>
      </c>
      <c r="G41" s="15">
        <v>20000</v>
      </c>
      <c r="H41" s="15">
        <v>15000</v>
      </c>
      <c r="I41" s="15">
        <v>7074.1</v>
      </c>
      <c r="J41" s="47">
        <f t="shared" si="6"/>
        <v>47.160666666666664</v>
      </c>
      <c r="K41" s="47">
        <f t="shared" si="1"/>
        <v>86.72853885197263</v>
      </c>
      <c r="L41" s="170">
        <f t="shared" si="7"/>
        <v>0.027848830374358726</v>
      </c>
    </row>
    <row r="42" spans="1:12" ht="21" customHeight="1">
      <c r="A42" s="194"/>
      <c r="B42" s="200"/>
      <c r="C42" s="13" t="s">
        <v>40</v>
      </c>
      <c r="D42" s="21" t="s">
        <v>176</v>
      </c>
      <c r="E42" s="15"/>
      <c r="F42" s="47"/>
      <c r="G42" s="15">
        <v>6451</v>
      </c>
      <c r="H42" s="15">
        <v>2574</v>
      </c>
      <c r="I42" s="15">
        <v>2573.42</v>
      </c>
      <c r="J42" s="47">
        <f t="shared" si="6"/>
        <v>99.97746697746697</v>
      </c>
      <c r="K42" s="47"/>
      <c r="L42" s="170">
        <f t="shared" si="7"/>
        <v>0.010130862874709465</v>
      </c>
    </row>
    <row r="43" spans="1:12" ht="22.5" customHeight="1">
      <c r="A43" s="194"/>
      <c r="B43" s="200"/>
      <c r="C43" s="13" t="s">
        <v>26</v>
      </c>
      <c r="D43" s="21" t="s">
        <v>288</v>
      </c>
      <c r="E43" s="15">
        <v>2863.56</v>
      </c>
      <c r="F43" s="47">
        <v>70</v>
      </c>
      <c r="G43" s="15">
        <v>4547</v>
      </c>
      <c r="H43" s="15">
        <v>4547</v>
      </c>
      <c r="I43" s="15">
        <v>2772.13</v>
      </c>
      <c r="J43" s="47">
        <f t="shared" si="6"/>
        <v>60.96613151528481</v>
      </c>
      <c r="K43" s="47">
        <f t="shared" si="1"/>
        <v>96.80712120577184</v>
      </c>
      <c r="L43" s="170">
        <f t="shared" si="7"/>
        <v>0.010913130736867031</v>
      </c>
    </row>
    <row r="44" spans="1:12" ht="14.25" customHeight="1">
      <c r="A44" s="194"/>
      <c r="B44" s="200"/>
      <c r="C44" s="13" t="s">
        <v>27</v>
      </c>
      <c r="D44" s="21" t="s">
        <v>41</v>
      </c>
      <c r="E44" s="15">
        <v>1766.77</v>
      </c>
      <c r="F44" s="47">
        <v>84</v>
      </c>
      <c r="G44" s="15">
        <v>648</v>
      </c>
      <c r="H44" s="15">
        <v>1998</v>
      </c>
      <c r="I44" s="15">
        <v>1721.56</v>
      </c>
      <c r="J44" s="47">
        <f t="shared" si="6"/>
        <v>86.16416416416416</v>
      </c>
      <c r="K44" s="47">
        <f t="shared" si="1"/>
        <v>97.4410930681413</v>
      </c>
      <c r="L44" s="170">
        <f t="shared" si="7"/>
        <v>0.006777319011504079</v>
      </c>
    </row>
    <row r="45" spans="1:12" ht="19.5" customHeight="1">
      <c r="A45" s="194"/>
      <c r="B45" s="200"/>
      <c r="C45" s="13" t="s">
        <v>29</v>
      </c>
      <c r="D45" s="21" t="s">
        <v>30</v>
      </c>
      <c r="E45" s="15">
        <v>41295</v>
      </c>
      <c r="F45" s="47">
        <v>100</v>
      </c>
      <c r="G45" s="15">
        <v>21000</v>
      </c>
      <c r="H45" s="15">
        <v>24000</v>
      </c>
      <c r="I45" s="15">
        <v>23690</v>
      </c>
      <c r="J45" s="22">
        <f t="shared" si="6"/>
        <v>98.70833333333333</v>
      </c>
      <c r="K45" s="47">
        <f t="shared" si="1"/>
        <v>57.36772006296162</v>
      </c>
      <c r="L45" s="170">
        <f t="shared" si="7"/>
        <v>0.09326116277244571</v>
      </c>
    </row>
    <row r="46" spans="1:12" ht="19.5" customHeight="1">
      <c r="A46" s="194"/>
      <c r="B46" s="200"/>
      <c r="C46" s="13" t="s">
        <v>31</v>
      </c>
      <c r="D46" s="18" t="s">
        <v>14</v>
      </c>
      <c r="E46" s="15">
        <v>101224.25</v>
      </c>
      <c r="F46" s="47">
        <v>94</v>
      </c>
      <c r="G46" s="15">
        <v>40000</v>
      </c>
      <c r="H46" s="15">
        <v>117126.44</v>
      </c>
      <c r="I46" s="15">
        <v>102118.5</v>
      </c>
      <c r="J46" s="22">
        <f t="shared" si="6"/>
        <v>87.18654814403989</v>
      </c>
      <c r="K46" s="47">
        <f t="shared" si="1"/>
        <v>100.88343455249114</v>
      </c>
      <c r="L46" s="159">
        <f t="shared" si="7"/>
        <v>0.4020130878251582</v>
      </c>
    </row>
    <row r="47" spans="1:12" ht="20.25" customHeight="1">
      <c r="A47" s="194"/>
      <c r="B47" s="200"/>
      <c r="C47" s="13" t="s">
        <v>16</v>
      </c>
      <c r="D47" s="21" t="s">
        <v>17</v>
      </c>
      <c r="E47" s="15">
        <v>84937.04</v>
      </c>
      <c r="F47" s="47">
        <v>57</v>
      </c>
      <c r="G47" s="15">
        <v>105500</v>
      </c>
      <c r="H47" s="15">
        <v>20200</v>
      </c>
      <c r="I47" s="15"/>
      <c r="J47" s="22">
        <f aca="true" t="shared" si="8" ref="J47:J54">(I47/H47)*100</f>
        <v>0</v>
      </c>
      <c r="K47" s="47">
        <f t="shared" si="1"/>
        <v>0</v>
      </c>
      <c r="L47" s="159">
        <f t="shared" si="7"/>
        <v>0</v>
      </c>
    </row>
    <row r="48" spans="1:12" ht="19.5" customHeight="1">
      <c r="A48" s="194"/>
      <c r="B48" s="200"/>
      <c r="C48" s="13">
        <v>4280</v>
      </c>
      <c r="D48" s="21" t="s">
        <v>70</v>
      </c>
      <c r="E48" s="15">
        <v>560</v>
      </c>
      <c r="F48" s="47">
        <v>93</v>
      </c>
      <c r="G48" s="15">
        <v>500</v>
      </c>
      <c r="H48" s="15">
        <v>800</v>
      </c>
      <c r="I48" s="15">
        <v>800</v>
      </c>
      <c r="J48" s="22">
        <f t="shared" si="8"/>
        <v>100</v>
      </c>
      <c r="K48" s="47">
        <f t="shared" si="1"/>
        <v>142.85714285714286</v>
      </c>
      <c r="L48" s="160">
        <f t="shared" si="7"/>
        <v>0.003149384981762624</v>
      </c>
    </row>
    <row r="49" spans="1:12" ht="20.25" customHeight="1">
      <c r="A49" s="194"/>
      <c r="B49" s="200"/>
      <c r="C49" s="13" t="s">
        <v>18</v>
      </c>
      <c r="D49" s="21" t="s">
        <v>19</v>
      </c>
      <c r="E49" s="15">
        <v>119447.08</v>
      </c>
      <c r="F49" s="47">
        <v>90</v>
      </c>
      <c r="G49" s="15">
        <v>295500</v>
      </c>
      <c r="H49" s="15">
        <v>76650</v>
      </c>
      <c r="I49" s="15">
        <v>39880.08</v>
      </c>
      <c r="J49" s="22">
        <f t="shared" si="8"/>
        <v>52.02880626223092</v>
      </c>
      <c r="K49" s="47">
        <f t="shared" si="1"/>
        <v>33.38723726021599</v>
      </c>
      <c r="L49" s="160">
        <f aca="true" t="shared" si="9" ref="L49:L61">(I49/$I$761)*100</f>
        <v>0.156997156279365</v>
      </c>
    </row>
    <row r="50" spans="1:12" ht="42" customHeight="1">
      <c r="A50" s="194"/>
      <c r="B50" s="200"/>
      <c r="C50" s="13">
        <v>4520</v>
      </c>
      <c r="D50" s="21" t="s">
        <v>250</v>
      </c>
      <c r="E50" s="15">
        <v>186.13</v>
      </c>
      <c r="F50" s="47">
        <v>37</v>
      </c>
      <c r="G50" s="15">
        <v>500</v>
      </c>
      <c r="H50" s="15">
        <v>500</v>
      </c>
      <c r="I50" s="15">
        <v>186.13</v>
      </c>
      <c r="J50" s="22">
        <f t="shared" si="8"/>
        <v>37.226</v>
      </c>
      <c r="K50" s="47">
        <f t="shared" si="1"/>
        <v>100</v>
      </c>
      <c r="L50" s="160">
        <f t="shared" si="9"/>
        <v>0.0007327437833193466</v>
      </c>
    </row>
    <row r="51" spans="1:12" ht="31.5" customHeight="1">
      <c r="A51" s="194"/>
      <c r="B51" s="200"/>
      <c r="C51" s="13" t="s">
        <v>45</v>
      </c>
      <c r="D51" s="21" t="s">
        <v>177</v>
      </c>
      <c r="E51" s="15">
        <v>122630.25</v>
      </c>
      <c r="F51" s="47">
        <v>55</v>
      </c>
      <c r="G51" s="15">
        <v>70000</v>
      </c>
      <c r="H51" s="15">
        <v>64100</v>
      </c>
      <c r="I51" s="15">
        <v>62732.5</v>
      </c>
      <c r="J51" s="22">
        <f t="shared" si="8"/>
        <v>97.86661466458658</v>
      </c>
      <c r="K51" s="47">
        <f t="shared" si="1"/>
        <v>51.15581188165237</v>
      </c>
      <c r="L51" s="160">
        <f t="shared" si="9"/>
        <v>0.24696099171052982</v>
      </c>
    </row>
    <row r="52" spans="1:12" ht="31.5" customHeight="1">
      <c r="A52" s="194"/>
      <c r="B52" s="200"/>
      <c r="C52" s="13">
        <v>6057</v>
      </c>
      <c r="D52" s="21" t="s">
        <v>177</v>
      </c>
      <c r="E52" s="15">
        <v>141230</v>
      </c>
      <c r="F52" s="47">
        <v>100</v>
      </c>
      <c r="G52" s="15">
        <v>1000</v>
      </c>
      <c r="H52" s="15">
        <v>1000</v>
      </c>
      <c r="I52" s="15"/>
      <c r="J52" s="22">
        <f t="shared" si="8"/>
        <v>0</v>
      </c>
      <c r="K52" s="47">
        <f t="shared" si="1"/>
        <v>0</v>
      </c>
      <c r="L52" s="160">
        <f t="shared" si="9"/>
        <v>0</v>
      </c>
    </row>
    <row r="53" spans="1:12" ht="30.75" customHeight="1">
      <c r="A53" s="194"/>
      <c r="B53" s="200"/>
      <c r="C53" s="13">
        <v>6059</v>
      </c>
      <c r="D53" s="21" t="s">
        <v>177</v>
      </c>
      <c r="E53" s="15">
        <v>107169.99</v>
      </c>
      <c r="F53" s="47">
        <v>100</v>
      </c>
      <c r="G53" s="15">
        <v>2000</v>
      </c>
      <c r="H53" s="15">
        <v>2000</v>
      </c>
      <c r="I53" s="15"/>
      <c r="J53" s="22">
        <f t="shared" si="8"/>
        <v>0</v>
      </c>
      <c r="K53" s="47">
        <f t="shared" si="1"/>
        <v>0</v>
      </c>
      <c r="L53" s="160">
        <f t="shared" si="9"/>
        <v>0</v>
      </c>
    </row>
    <row r="54" spans="1:12" ht="33" customHeight="1">
      <c r="A54" s="192"/>
      <c r="B54" s="201"/>
      <c r="C54" s="13">
        <v>6060</v>
      </c>
      <c r="D54" s="13" t="s">
        <v>275</v>
      </c>
      <c r="E54" s="15">
        <v>18185.98</v>
      </c>
      <c r="F54" s="47">
        <v>96</v>
      </c>
      <c r="G54" s="15"/>
      <c r="H54" s="15">
        <v>3400</v>
      </c>
      <c r="I54" s="15">
        <v>3337.08</v>
      </c>
      <c r="J54" s="22">
        <f t="shared" si="8"/>
        <v>98.14941176470589</v>
      </c>
      <c r="K54" s="47">
        <f t="shared" si="1"/>
        <v>18.349739744572467</v>
      </c>
      <c r="L54" s="160">
        <f t="shared" si="9"/>
        <v>0.013137187043675523</v>
      </c>
    </row>
    <row r="55" spans="1:12" ht="21">
      <c r="A55" s="193" t="s">
        <v>20</v>
      </c>
      <c r="B55" s="2"/>
      <c r="C55" s="2"/>
      <c r="D55" s="2" t="s">
        <v>46</v>
      </c>
      <c r="E55" s="5">
        <f>E59+E61</f>
        <v>158791.26</v>
      </c>
      <c r="F55" s="3">
        <v>33</v>
      </c>
      <c r="G55" s="5">
        <f>G59+G61</f>
        <v>113000</v>
      </c>
      <c r="H55" s="5">
        <f>H59+H61</f>
        <v>97678.48</v>
      </c>
      <c r="I55" s="5">
        <f>I59+I61</f>
        <v>89776.18000000001</v>
      </c>
      <c r="J55" s="20">
        <f aca="true" t="shared" si="10" ref="J55:J62">(I55/H55)*100</f>
        <v>91.90988639462859</v>
      </c>
      <c r="K55" s="3">
        <f t="shared" si="1"/>
        <v>56.53723007173065</v>
      </c>
      <c r="L55" s="159">
        <f t="shared" si="9"/>
        <v>0.35342469126502263</v>
      </c>
    </row>
    <row r="56" spans="1:12" ht="11.25">
      <c r="A56" s="194"/>
      <c r="B56" s="2"/>
      <c r="C56" s="2"/>
      <c r="D56" s="106" t="s">
        <v>8</v>
      </c>
      <c r="E56" s="92">
        <f>E59+E62+E63+E64+E65+E66+E68+E70+E69+E67</f>
        <v>134388.81</v>
      </c>
      <c r="F56" s="92">
        <v>83</v>
      </c>
      <c r="G56" s="92">
        <f>G59+G62+G63+G64+G65+G66+G68+G70+G69+G67</f>
        <v>108000</v>
      </c>
      <c r="H56" s="92">
        <f>H59+H62+H63+H64+H65+H66+H68+H70+H69+H67</f>
        <v>92678.48</v>
      </c>
      <c r="I56" s="92">
        <f>I59+I62+I63+I64+I65+I66+I68+I70+I69+I67</f>
        <v>89776.18000000001</v>
      </c>
      <c r="J56" s="118">
        <f t="shared" si="10"/>
        <v>96.86842080275811</v>
      </c>
      <c r="K56" s="47">
        <f t="shared" si="1"/>
        <v>66.80331494861812</v>
      </c>
      <c r="L56" s="159">
        <f t="shared" si="9"/>
        <v>0.35342469126502263</v>
      </c>
    </row>
    <row r="57" spans="1:12" ht="11.25">
      <c r="A57" s="194"/>
      <c r="B57" s="2"/>
      <c r="C57" s="2"/>
      <c r="D57" s="106" t="s">
        <v>172</v>
      </c>
      <c r="E57" s="92">
        <f>E58</f>
        <v>24402.45</v>
      </c>
      <c r="F57" s="117">
        <v>7.5</v>
      </c>
      <c r="G57" s="92">
        <f>G58</f>
        <v>5000</v>
      </c>
      <c r="H57" s="92">
        <f>H58</f>
        <v>5000</v>
      </c>
      <c r="I57" s="92">
        <f>I58</f>
        <v>0</v>
      </c>
      <c r="J57" s="118">
        <f t="shared" si="10"/>
        <v>0</v>
      </c>
      <c r="K57" s="47">
        <f t="shared" si="1"/>
        <v>0</v>
      </c>
      <c r="L57" s="159">
        <f t="shared" si="9"/>
        <v>0</v>
      </c>
    </row>
    <row r="58" spans="1:12" ht="11.25">
      <c r="A58" s="194"/>
      <c r="B58" s="2"/>
      <c r="C58" s="2"/>
      <c r="D58" s="106" t="s">
        <v>9</v>
      </c>
      <c r="E58" s="92">
        <f>E71+E72</f>
        <v>24402.45</v>
      </c>
      <c r="F58" s="117">
        <v>8</v>
      </c>
      <c r="G58" s="92">
        <f>G71+G72</f>
        <v>5000</v>
      </c>
      <c r="H58" s="92">
        <f>H71+H72</f>
        <v>5000</v>
      </c>
      <c r="I58" s="92">
        <f>I71+I72</f>
        <v>0</v>
      </c>
      <c r="J58" s="118">
        <f t="shared" si="10"/>
        <v>0</v>
      </c>
      <c r="K58" s="47">
        <f t="shared" si="1"/>
        <v>0</v>
      </c>
      <c r="L58" s="159">
        <f t="shared" si="9"/>
        <v>0</v>
      </c>
    </row>
    <row r="59" spans="1:12" ht="40.5" customHeight="1">
      <c r="A59" s="194"/>
      <c r="B59" s="198" t="s">
        <v>47</v>
      </c>
      <c r="C59" s="2"/>
      <c r="D59" s="2" t="s">
        <v>48</v>
      </c>
      <c r="E59" s="5">
        <f>E60</f>
        <v>17955.88</v>
      </c>
      <c r="F59" s="3">
        <v>86</v>
      </c>
      <c r="G59" s="5">
        <f>G60</f>
        <v>35000</v>
      </c>
      <c r="H59" s="5">
        <f>H60</f>
        <v>12800</v>
      </c>
      <c r="I59" s="5">
        <f>I60</f>
        <v>11234.5</v>
      </c>
      <c r="J59" s="20">
        <f t="shared" si="10"/>
        <v>87.76953125</v>
      </c>
      <c r="K59" s="3">
        <f t="shared" si="1"/>
        <v>62.56724816606037</v>
      </c>
      <c r="L59" s="171">
        <f t="shared" si="9"/>
        <v>0.04422720697201526</v>
      </c>
    </row>
    <row r="60" spans="1:12" ht="20.25" customHeight="1">
      <c r="A60" s="194"/>
      <c r="B60" s="218"/>
      <c r="C60" s="13">
        <v>4300</v>
      </c>
      <c r="D60" s="13" t="s">
        <v>19</v>
      </c>
      <c r="E60" s="17">
        <v>17955.88</v>
      </c>
      <c r="F60" s="47">
        <v>86</v>
      </c>
      <c r="G60" s="15">
        <v>35000</v>
      </c>
      <c r="H60" s="15">
        <v>12800</v>
      </c>
      <c r="I60" s="15">
        <v>11234.5</v>
      </c>
      <c r="J60" s="22">
        <f t="shared" si="10"/>
        <v>87.76953125</v>
      </c>
      <c r="K60" s="47">
        <f t="shared" si="1"/>
        <v>62.56724816606037</v>
      </c>
      <c r="L60" s="171">
        <f t="shared" si="9"/>
        <v>0.04422720697201526</v>
      </c>
    </row>
    <row r="61" spans="1:12" ht="30.75" customHeight="1">
      <c r="A61" s="194"/>
      <c r="B61" s="198">
        <v>70005</v>
      </c>
      <c r="C61" s="13"/>
      <c r="D61" s="2" t="s">
        <v>49</v>
      </c>
      <c r="E61" s="5">
        <f>E62+E63+E64+E65+E66+E71+E72+E68+E70+E69+E67</f>
        <v>140835.38</v>
      </c>
      <c r="F61" s="3">
        <v>31</v>
      </c>
      <c r="G61" s="5">
        <f>G62+G63+G64+G65+G66+G71+G72+G68+G70+G69+G67</f>
        <v>78000</v>
      </c>
      <c r="H61" s="5">
        <f>H62+H63+H64+H65+H66+H71+H72+H68+H70+H69+H67</f>
        <v>84878.48</v>
      </c>
      <c r="I61" s="5">
        <f>I62+I63+I64+I65+I66+I71+I72+I68+I70+I69+I67</f>
        <v>78541.68000000001</v>
      </c>
      <c r="J61" s="20">
        <f t="shared" si="10"/>
        <v>92.5342678144095</v>
      </c>
      <c r="K61" s="3">
        <f t="shared" si="1"/>
        <v>55.76842977950569</v>
      </c>
      <c r="L61" s="159">
        <f t="shared" si="9"/>
        <v>0.30919748429300736</v>
      </c>
    </row>
    <row r="62" spans="1:12" ht="21.75" customHeight="1">
      <c r="A62" s="194"/>
      <c r="B62" s="199"/>
      <c r="C62" s="13" t="s">
        <v>29</v>
      </c>
      <c r="D62" s="13" t="s">
        <v>30</v>
      </c>
      <c r="E62" s="15">
        <v>436</v>
      </c>
      <c r="F62" s="47">
        <v>14.5</v>
      </c>
      <c r="G62" s="15">
        <v>1000</v>
      </c>
      <c r="H62" s="15">
        <v>100</v>
      </c>
      <c r="I62" s="15"/>
      <c r="J62" s="22">
        <f t="shared" si="10"/>
        <v>0</v>
      </c>
      <c r="K62" s="47">
        <f t="shared" si="1"/>
        <v>0</v>
      </c>
      <c r="L62" s="170">
        <f aca="true" t="shared" si="11" ref="L62:L71">(I62/$I$761)*100</f>
        <v>0</v>
      </c>
    </row>
    <row r="63" spans="1:12" ht="23.25" customHeight="1">
      <c r="A63" s="194"/>
      <c r="B63" s="199"/>
      <c r="C63" s="13" t="s">
        <v>31</v>
      </c>
      <c r="D63" s="13" t="s">
        <v>14</v>
      </c>
      <c r="E63" s="15">
        <v>13483.33</v>
      </c>
      <c r="F63" s="47">
        <v>83</v>
      </c>
      <c r="G63" s="15">
        <v>14100</v>
      </c>
      <c r="H63" s="15">
        <v>3498.48</v>
      </c>
      <c r="I63" s="15">
        <v>3484.58</v>
      </c>
      <c r="J63" s="47">
        <f aca="true" t="shared" si="12" ref="J63:J70">(I63/H63)*100</f>
        <v>99.60268459445246</v>
      </c>
      <c r="K63" s="47">
        <f t="shared" si="1"/>
        <v>25.843615783341356</v>
      </c>
      <c r="L63" s="170">
        <f t="shared" si="11"/>
        <v>0.013717854899688008</v>
      </c>
    </row>
    <row r="64" spans="1:12" ht="12.75" customHeight="1">
      <c r="A64" s="194"/>
      <c r="B64" s="199"/>
      <c r="C64" s="13" t="s">
        <v>32</v>
      </c>
      <c r="D64" s="13" t="s">
        <v>15</v>
      </c>
      <c r="E64" s="15">
        <v>647.66</v>
      </c>
      <c r="F64" s="47">
        <v>54</v>
      </c>
      <c r="G64" s="15">
        <v>200</v>
      </c>
      <c r="H64" s="15">
        <v>770</v>
      </c>
      <c r="I64" s="15">
        <v>765.32</v>
      </c>
      <c r="J64" s="22">
        <f t="shared" si="12"/>
        <v>99.3922077922078</v>
      </c>
      <c r="K64" s="47">
        <f t="shared" si="1"/>
        <v>118.1669394435352</v>
      </c>
      <c r="L64" s="170">
        <f t="shared" si="11"/>
        <v>0.0030128591428032147</v>
      </c>
    </row>
    <row r="65" spans="1:12" ht="21" customHeight="1">
      <c r="A65" s="194"/>
      <c r="B65" s="199"/>
      <c r="C65" s="13" t="s">
        <v>18</v>
      </c>
      <c r="D65" s="13" t="s">
        <v>19</v>
      </c>
      <c r="E65" s="15">
        <v>72120.05</v>
      </c>
      <c r="F65" s="47">
        <v>91</v>
      </c>
      <c r="G65" s="15">
        <v>51600</v>
      </c>
      <c r="H65" s="15">
        <v>42100</v>
      </c>
      <c r="I65" s="15">
        <v>40972.58</v>
      </c>
      <c r="J65" s="22">
        <f t="shared" si="12"/>
        <v>97.32204275534441</v>
      </c>
      <c r="K65" s="47">
        <f t="shared" si="1"/>
        <v>56.811635599254295</v>
      </c>
      <c r="L65" s="172">
        <f t="shared" si="11"/>
        <v>0.16129803514508462</v>
      </c>
    </row>
    <row r="66" spans="1:12" ht="12.75" customHeight="1">
      <c r="A66" s="194"/>
      <c r="B66" s="199"/>
      <c r="C66" s="13" t="s">
        <v>50</v>
      </c>
      <c r="D66" s="13" t="s">
        <v>33</v>
      </c>
      <c r="E66" s="15">
        <v>2125.12</v>
      </c>
      <c r="F66" s="47">
        <v>71</v>
      </c>
      <c r="G66" s="15">
        <v>2500</v>
      </c>
      <c r="H66" s="15">
        <v>600</v>
      </c>
      <c r="I66" s="15">
        <v>571.72</v>
      </c>
      <c r="J66" s="22">
        <f t="shared" si="12"/>
        <v>95.28666666666668</v>
      </c>
      <c r="K66" s="47">
        <f t="shared" si="1"/>
        <v>26.902951362746574</v>
      </c>
      <c r="L66" s="170">
        <f t="shared" si="11"/>
        <v>0.00225070797721666</v>
      </c>
    </row>
    <row r="67" spans="1:12" ht="21" customHeight="1">
      <c r="A67" s="194"/>
      <c r="B67" s="199"/>
      <c r="C67" s="13">
        <v>4480</v>
      </c>
      <c r="D67" s="13" t="s">
        <v>320</v>
      </c>
      <c r="E67" s="15">
        <v>23187</v>
      </c>
      <c r="F67" s="47">
        <v>100</v>
      </c>
      <c r="G67" s="15"/>
      <c r="H67" s="15">
        <v>29430</v>
      </c>
      <c r="I67" s="15">
        <v>29421</v>
      </c>
      <c r="J67" s="22">
        <f t="shared" si="12"/>
        <v>99.96941896024465</v>
      </c>
      <c r="K67" s="47">
        <f t="shared" si="1"/>
        <v>126.88575494889378</v>
      </c>
      <c r="L67" s="170">
        <f t="shared" si="11"/>
        <v>0.11582256943554771</v>
      </c>
    </row>
    <row r="68" spans="1:12" ht="42.75" customHeight="1">
      <c r="A68" s="194"/>
      <c r="B68" s="199"/>
      <c r="C68" s="13">
        <v>4520</v>
      </c>
      <c r="D68" s="21" t="s">
        <v>44</v>
      </c>
      <c r="E68" s="15">
        <v>267.29</v>
      </c>
      <c r="F68" s="47">
        <v>36</v>
      </c>
      <c r="G68" s="15">
        <v>500</v>
      </c>
      <c r="H68" s="15">
        <v>270</v>
      </c>
      <c r="I68" s="15">
        <v>266.48</v>
      </c>
      <c r="J68" s="22">
        <f t="shared" si="12"/>
        <v>98.69629629629631</v>
      </c>
      <c r="K68" s="47">
        <f t="shared" si="1"/>
        <v>99.69695835983389</v>
      </c>
      <c r="L68" s="170">
        <f t="shared" si="11"/>
        <v>0.0010490601374251304</v>
      </c>
    </row>
    <row r="69" spans="1:12" ht="54" customHeight="1">
      <c r="A69" s="194"/>
      <c r="B69" s="199"/>
      <c r="C69" s="13">
        <v>4600</v>
      </c>
      <c r="D69" s="21" t="s">
        <v>299</v>
      </c>
      <c r="E69" s="15">
        <v>2936.48</v>
      </c>
      <c r="F69" s="47">
        <v>44</v>
      </c>
      <c r="G69" s="15">
        <v>100</v>
      </c>
      <c r="H69" s="15">
        <v>10</v>
      </c>
      <c r="I69" s="15"/>
      <c r="J69" s="22">
        <f t="shared" si="12"/>
        <v>0</v>
      </c>
      <c r="K69" s="47">
        <f t="shared" si="1"/>
        <v>0</v>
      </c>
      <c r="L69" s="170">
        <f t="shared" si="11"/>
        <v>0</v>
      </c>
    </row>
    <row r="70" spans="1:12" ht="31.5" customHeight="1">
      <c r="A70" s="194"/>
      <c r="B70" s="199"/>
      <c r="C70" s="13">
        <v>4610</v>
      </c>
      <c r="D70" s="13" t="s">
        <v>213</v>
      </c>
      <c r="E70" s="15">
        <v>1230</v>
      </c>
      <c r="F70" s="47">
        <v>59</v>
      </c>
      <c r="G70" s="15">
        <v>3000</v>
      </c>
      <c r="H70" s="15">
        <v>3100</v>
      </c>
      <c r="I70" s="15">
        <v>3060</v>
      </c>
      <c r="J70" s="22">
        <f t="shared" si="12"/>
        <v>98.70967741935483</v>
      </c>
      <c r="K70" s="47">
        <f t="shared" si="1"/>
        <v>248.78048780487805</v>
      </c>
      <c r="L70" s="160">
        <f t="shared" si="11"/>
        <v>0.012046397555242038</v>
      </c>
    </row>
    <row r="71" spans="1:12" ht="33" customHeight="1">
      <c r="A71" s="194"/>
      <c r="B71" s="199"/>
      <c r="C71" s="13" t="s">
        <v>45</v>
      </c>
      <c r="D71" s="13" t="s">
        <v>254</v>
      </c>
      <c r="E71" s="15">
        <v>20150</v>
      </c>
      <c r="F71" s="47">
        <v>100</v>
      </c>
      <c r="G71" s="15"/>
      <c r="H71" s="15"/>
      <c r="I71" s="15"/>
      <c r="J71" s="22"/>
      <c r="K71" s="47">
        <f t="shared" si="1"/>
        <v>0</v>
      </c>
      <c r="L71" s="160">
        <f t="shared" si="11"/>
        <v>0</v>
      </c>
    </row>
    <row r="72" spans="1:12" ht="30.75" customHeight="1">
      <c r="A72" s="194"/>
      <c r="B72" s="199"/>
      <c r="C72" s="13" t="s">
        <v>51</v>
      </c>
      <c r="D72" s="13" t="s">
        <v>255</v>
      </c>
      <c r="E72" s="15">
        <v>4252.45</v>
      </c>
      <c r="F72" s="47">
        <v>1.4</v>
      </c>
      <c r="G72" s="15">
        <v>5000</v>
      </c>
      <c r="H72" s="15">
        <v>5000</v>
      </c>
      <c r="I72" s="15"/>
      <c r="J72" s="22">
        <f>(I72/H72)*100</f>
        <v>0</v>
      </c>
      <c r="K72" s="47"/>
      <c r="L72" s="160">
        <f aca="true" t="shared" si="13" ref="L72:L79">(I72/$I$761)*100</f>
        <v>0</v>
      </c>
    </row>
    <row r="73" spans="1:12" ht="21">
      <c r="A73" s="213" t="s">
        <v>52</v>
      </c>
      <c r="B73" s="2"/>
      <c r="C73" s="2"/>
      <c r="D73" s="2" t="s">
        <v>53</v>
      </c>
      <c r="E73" s="90">
        <f>E76+E79</f>
        <v>65802.44</v>
      </c>
      <c r="F73" s="93">
        <v>84</v>
      </c>
      <c r="G73" s="90">
        <f>G76+G79</f>
        <v>84000</v>
      </c>
      <c r="H73" s="90">
        <f>H76+H79</f>
        <v>64000</v>
      </c>
      <c r="I73" s="90">
        <f>I76+I79</f>
        <v>50829.96</v>
      </c>
      <c r="J73" s="95">
        <f aca="true" t="shared" si="14" ref="J73:J81">(I73/H73)*100</f>
        <v>79.4218125</v>
      </c>
      <c r="K73" s="3">
        <f aca="true" t="shared" si="15" ref="K73:K132">(I73/E73)*100</f>
        <v>77.24631487829326</v>
      </c>
      <c r="L73" s="34">
        <f t="shared" si="13"/>
        <v>0.20010389080949367</v>
      </c>
    </row>
    <row r="74" spans="1:12" ht="11.25">
      <c r="A74" s="213"/>
      <c r="B74" s="99"/>
      <c r="C74" s="2"/>
      <c r="D74" s="13" t="s">
        <v>12</v>
      </c>
      <c r="E74" s="90">
        <f>E73-E75</f>
        <v>60882.44</v>
      </c>
      <c r="F74" s="93">
        <v>88</v>
      </c>
      <c r="G74" s="90">
        <f>G73-G75</f>
        <v>84000</v>
      </c>
      <c r="H74" s="90">
        <f>H73-H75</f>
        <v>64000</v>
      </c>
      <c r="I74" s="90">
        <f>I73-I75</f>
        <v>50829.96</v>
      </c>
      <c r="J74" s="95">
        <f t="shared" si="14"/>
        <v>79.4218125</v>
      </c>
      <c r="K74" s="3">
        <f t="shared" si="15"/>
        <v>83.48870380359263</v>
      </c>
      <c r="L74" s="34">
        <f t="shared" si="13"/>
        <v>0.20010389080949367</v>
      </c>
    </row>
    <row r="75" spans="1:12" ht="11.25">
      <c r="A75" s="213"/>
      <c r="B75" s="99"/>
      <c r="C75" s="2"/>
      <c r="D75" s="13" t="s">
        <v>13</v>
      </c>
      <c r="E75" s="90">
        <f>E78</f>
        <v>4920</v>
      </c>
      <c r="F75" s="93">
        <v>55</v>
      </c>
      <c r="G75" s="90">
        <f>G78</f>
        <v>0</v>
      </c>
      <c r="H75" s="90">
        <f>H78</f>
        <v>0</v>
      </c>
      <c r="I75" s="90">
        <f>I78</f>
        <v>0</v>
      </c>
      <c r="J75" s="95"/>
      <c r="K75" s="3"/>
      <c r="L75" s="34">
        <f t="shared" si="13"/>
        <v>0</v>
      </c>
    </row>
    <row r="76" spans="1:12" ht="33" customHeight="1">
      <c r="A76" s="210"/>
      <c r="B76" s="198">
        <v>71004</v>
      </c>
      <c r="C76" s="2"/>
      <c r="D76" s="2" t="s">
        <v>54</v>
      </c>
      <c r="E76" s="90">
        <f>E77+E78</f>
        <v>62802.44</v>
      </c>
      <c r="F76" s="93">
        <v>84</v>
      </c>
      <c r="G76" s="90">
        <f>G77+G78</f>
        <v>80000</v>
      </c>
      <c r="H76" s="90">
        <f>H77+H78</f>
        <v>60000</v>
      </c>
      <c r="I76" s="90">
        <f>I77+I78</f>
        <v>47829.82</v>
      </c>
      <c r="J76" s="93">
        <f t="shared" si="14"/>
        <v>79.71636666666667</v>
      </c>
      <c r="K76" s="3">
        <f t="shared" si="15"/>
        <v>76.15917470722475</v>
      </c>
      <c r="L76" s="34">
        <f t="shared" si="13"/>
        <v>0.188293145985512</v>
      </c>
    </row>
    <row r="77" spans="1:12" ht="22.5">
      <c r="A77" s="210"/>
      <c r="B77" s="202"/>
      <c r="C77" s="13">
        <v>4300</v>
      </c>
      <c r="D77" s="13" t="s">
        <v>19</v>
      </c>
      <c r="E77" s="83">
        <v>57882.44</v>
      </c>
      <c r="F77" s="93">
        <v>88</v>
      </c>
      <c r="G77" s="83">
        <v>80000</v>
      </c>
      <c r="H77" s="83">
        <v>60000</v>
      </c>
      <c r="I77" s="83">
        <v>47829.82</v>
      </c>
      <c r="J77" s="96">
        <f t="shared" si="14"/>
        <v>79.71636666666667</v>
      </c>
      <c r="K77" s="47">
        <f t="shared" si="15"/>
        <v>82.63269482074355</v>
      </c>
      <c r="L77" s="34">
        <f t="shared" si="13"/>
        <v>0.188293145985512</v>
      </c>
    </row>
    <row r="78" spans="1:12" ht="33.75">
      <c r="A78" s="210"/>
      <c r="B78" s="201"/>
      <c r="C78" s="13">
        <v>6050</v>
      </c>
      <c r="D78" s="13" t="s">
        <v>254</v>
      </c>
      <c r="E78" s="83">
        <v>4920</v>
      </c>
      <c r="F78" s="93">
        <v>55</v>
      </c>
      <c r="G78" s="83"/>
      <c r="H78" s="83"/>
      <c r="I78" s="83"/>
      <c r="J78" s="96"/>
      <c r="K78" s="47"/>
      <c r="L78" s="34">
        <f t="shared" si="13"/>
        <v>0</v>
      </c>
    </row>
    <row r="79" spans="1:12" ht="11.25">
      <c r="A79" s="210"/>
      <c r="B79" s="195">
        <v>71035</v>
      </c>
      <c r="C79" s="2"/>
      <c r="D79" s="2" t="s">
        <v>55</v>
      </c>
      <c r="E79" s="90">
        <f>E80+E81</f>
        <v>3000</v>
      </c>
      <c r="F79" s="93">
        <v>100</v>
      </c>
      <c r="G79" s="90">
        <f>G80+G81</f>
        <v>4000</v>
      </c>
      <c r="H79" s="90">
        <f>H80+H81</f>
        <v>4000</v>
      </c>
      <c r="I79" s="90">
        <f>I80+I81</f>
        <v>3000.14</v>
      </c>
      <c r="J79" s="95">
        <f t="shared" si="14"/>
        <v>75.0035</v>
      </c>
      <c r="K79" s="3">
        <f t="shared" si="15"/>
        <v>100.00466666666665</v>
      </c>
      <c r="L79" s="34">
        <f t="shared" si="13"/>
        <v>0.01181074482398165</v>
      </c>
    </row>
    <row r="80" spans="1:12" ht="20.25" customHeight="1">
      <c r="A80" s="210"/>
      <c r="B80" s="214"/>
      <c r="C80" s="13">
        <v>4210</v>
      </c>
      <c r="D80" s="13" t="s">
        <v>14</v>
      </c>
      <c r="E80" s="83"/>
      <c r="F80" s="93"/>
      <c r="G80" s="83">
        <v>2000</v>
      </c>
      <c r="H80" s="83">
        <v>750</v>
      </c>
      <c r="I80" s="83">
        <v>255.14</v>
      </c>
      <c r="J80" s="96">
        <f t="shared" si="14"/>
        <v>34.01866666666666</v>
      </c>
      <c r="K80" s="47"/>
      <c r="L80" s="160"/>
    </row>
    <row r="81" spans="1:12" ht="20.25" customHeight="1">
      <c r="A81" s="210"/>
      <c r="B81" s="214"/>
      <c r="C81" s="13">
        <v>4300</v>
      </c>
      <c r="D81" s="13" t="s">
        <v>19</v>
      </c>
      <c r="E81" s="83">
        <v>3000</v>
      </c>
      <c r="F81" s="93">
        <v>100</v>
      </c>
      <c r="G81" s="83">
        <v>2000</v>
      </c>
      <c r="H81" s="83">
        <v>3250</v>
      </c>
      <c r="I81" s="83">
        <v>2745</v>
      </c>
      <c r="J81" s="96">
        <f t="shared" si="14"/>
        <v>84.46153846153847</v>
      </c>
      <c r="K81" s="47">
        <f t="shared" si="15"/>
        <v>91.5</v>
      </c>
      <c r="L81" s="159">
        <f>(I81/$I$761)*100</f>
        <v>0.010806327218673004</v>
      </c>
    </row>
    <row r="82" spans="1:12" ht="21">
      <c r="A82" s="193" t="s">
        <v>56</v>
      </c>
      <c r="B82" s="24"/>
      <c r="C82" s="2"/>
      <c r="D82" s="2" t="s">
        <v>57</v>
      </c>
      <c r="E82" s="90">
        <f>E85+E93+E97+E126</f>
        <v>3345736.13</v>
      </c>
      <c r="F82" s="93">
        <v>96</v>
      </c>
      <c r="G82" s="90">
        <f>G85+G93+G97+G126</f>
        <v>2884812.49</v>
      </c>
      <c r="H82" s="90">
        <f>H85+H93+H97+H126</f>
        <v>2995428.49</v>
      </c>
      <c r="I82" s="90">
        <f>I85+I93+I97+I126</f>
        <v>2695186.27</v>
      </c>
      <c r="J82" s="95">
        <f aca="true" t="shared" si="16" ref="J82:J91">(I82/H82)*100</f>
        <v>89.97665205487846</v>
      </c>
      <c r="K82" s="3">
        <f t="shared" si="15"/>
        <v>80.55585274144138</v>
      </c>
      <c r="L82" s="159">
        <f>(I82/$I$761)*100</f>
        <v>10.610223952238531</v>
      </c>
    </row>
    <row r="83" spans="1:12" ht="11.25">
      <c r="A83" s="194"/>
      <c r="B83" s="24"/>
      <c r="C83" s="2"/>
      <c r="D83" s="106" t="s">
        <v>8</v>
      </c>
      <c r="E83" s="92">
        <f>E85+E93+E97-E123+E126-E124-E125</f>
        <v>2528988.79</v>
      </c>
      <c r="F83" s="92">
        <v>95</v>
      </c>
      <c r="G83" s="92">
        <f>G85+G93+G97-G123+G126-G124-G125</f>
        <v>2873812.49</v>
      </c>
      <c r="H83" s="92">
        <f>H85+H93+H97-H123+H126-H124-H125</f>
        <v>2984428.49</v>
      </c>
      <c r="I83" s="92">
        <f>I85+I93+I97-I123+I126-I124-I125</f>
        <v>2690686.31</v>
      </c>
      <c r="J83" s="22">
        <f t="shared" si="16"/>
        <v>90.15750650470436</v>
      </c>
      <c r="K83" s="47">
        <f t="shared" si="15"/>
        <v>106.39376183237255</v>
      </c>
      <c r="L83" s="160">
        <f>(I83/$I$761)*100</f>
        <v>10.592508819185367</v>
      </c>
    </row>
    <row r="84" spans="1:12" ht="11.25">
      <c r="A84" s="194"/>
      <c r="B84" s="24"/>
      <c r="C84" s="2"/>
      <c r="D84" s="106" t="s">
        <v>9</v>
      </c>
      <c r="E84" s="92">
        <f>E123+E124+E125</f>
        <v>816747.34</v>
      </c>
      <c r="F84" s="117">
        <v>100</v>
      </c>
      <c r="G84" s="92">
        <f>G123+G124+G125</f>
        <v>11000</v>
      </c>
      <c r="H84" s="92">
        <f>H123+H124+H125</f>
        <v>11000</v>
      </c>
      <c r="I84" s="92">
        <f>I123+I124+I125</f>
        <v>4499.96</v>
      </c>
      <c r="J84" s="147">
        <f t="shared" si="16"/>
        <v>40.908727272727276</v>
      </c>
      <c r="K84" s="47">
        <f t="shared" si="15"/>
        <v>0.5509610842442414</v>
      </c>
      <c r="L84" s="160"/>
    </row>
    <row r="85" spans="1:12" ht="22.5" customHeight="1">
      <c r="A85" s="194"/>
      <c r="B85" s="190">
        <v>75011</v>
      </c>
      <c r="C85" s="2"/>
      <c r="D85" s="2" t="s">
        <v>58</v>
      </c>
      <c r="E85" s="90">
        <f>E86+E87+E88+E89+E92+E90+E91</f>
        <v>143479.58000000002</v>
      </c>
      <c r="F85" s="93">
        <v>94</v>
      </c>
      <c r="G85" s="90">
        <f>G86+G87+G88+G89+G92+G90+G91</f>
        <v>162170.49000000002</v>
      </c>
      <c r="H85" s="90">
        <f>H86+H87+H88+H89+H92+H90+H91</f>
        <v>177863.49</v>
      </c>
      <c r="I85" s="90">
        <f>I86+I87+I88+I89+I92+I90+I91</f>
        <v>161315.74</v>
      </c>
      <c r="J85" s="95">
        <f t="shared" si="16"/>
        <v>90.6963761927757</v>
      </c>
      <c r="K85" s="3">
        <f t="shared" si="15"/>
        <v>112.43114873907491</v>
      </c>
      <c r="L85" s="159">
        <f>(I85/$I$761)*100</f>
        <v>0.6350567110974052</v>
      </c>
    </row>
    <row r="86" spans="1:12" ht="20.25" customHeight="1">
      <c r="A86" s="194"/>
      <c r="B86" s="194"/>
      <c r="C86" s="13" t="s">
        <v>39</v>
      </c>
      <c r="D86" s="13" t="s">
        <v>256</v>
      </c>
      <c r="E86" s="83">
        <v>105032.27</v>
      </c>
      <c r="F86" s="97">
        <v>98</v>
      </c>
      <c r="G86" s="83">
        <v>121253.5</v>
      </c>
      <c r="H86" s="83">
        <v>130216.11</v>
      </c>
      <c r="I86" s="83">
        <v>118482.95</v>
      </c>
      <c r="J86" s="97">
        <f t="shared" si="16"/>
        <v>90.98947127202617</v>
      </c>
      <c r="K86" s="47">
        <f t="shared" si="15"/>
        <v>112.80623564548304</v>
      </c>
      <c r="L86" s="170">
        <f aca="true" t="shared" si="17" ref="L86:L96">(I86/$I$761)*100</f>
        <v>0.46643552915616493</v>
      </c>
    </row>
    <row r="87" spans="1:12" ht="20.25" customHeight="1">
      <c r="A87" s="194"/>
      <c r="B87" s="194"/>
      <c r="C87" s="13">
        <v>4040</v>
      </c>
      <c r="D87" s="13" t="s">
        <v>257</v>
      </c>
      <c r="E87" s="83">
        <v>7880.23</v>
      </c>
      <c r="F87" s="97">
        <v>100</v>
      </c>
      <c r="G87" s="83">
        <v>8658.1</v>
      </c>
      <c r="H87" s="83">
        <v>8658.1</v>
      </c>
      <c r="I87" s="83">
        <v>8657.78</v>
      </c>
      <c r="J87" s="96">
        <f t="shared" si="16"/>
        <v>99.99630403899239</v>
      </c>
      <c r="K87" s="47">
        <f t="shared" si="15"/>
        <v>109.86709778775494</v>
      </c>
      <c r="L87" s="170">
        <f t="shared" si="17"/>
        <v>0.03408335288425602</v>
      </c>
    </row>
    <row r="88" spans="1:12" ht="21" customHeight="1">
      <c r="A88" s="194"/>
      <c r="B88" s="194"/>
      <c r="C88" s="13">
        <v>4110</v>
      </c>
      <c r="D88" s="13" t="s">
        <v>265</v>
      </c>
      <c r="E88" s="83">
        <v>19455.33</v>
      </c>
      <c r="F88" s="97">
        <v>93</v>
      </c>
      <c r="G88" s="83">
        <v>20357.45</v>
      </c>
      <c r="H88" s="83">
        <v>21958.46</v>
      </c>
      <c r="I88" s="83">
        <v>19505.58</v>
      </c>
      <c r="J88" s="96">
        <f t="shared" si="16"/>
        <v>88.82945343161589</v>
      </c>
      <c r="K88" s="47">
        <f t="shared" si="15"/>
        <v>100.25828397667888</v>
      </c>
      <c r="L88" s="170">
        <f t="shared" si="17"/>
        <v>0.07678822589071177</v>
      </c>
    </row>
    <row r="89" spans="1:12" ht="21" customHeight="1">
      <c r="A89" s="194"/>
      <c r="B89" s="194"/>
      <c r="C89" s="13">
        <v>4120</v>
      </c>
      <c r="D89" s="13" t="s">
        <v>28</v>
      </c>
      <c r="E89" s="83">
        <v>1212.84</v>
      </c>
      <c r="F89" s="97">
        <v>91</v>
      </c>
      <c r="G89" s="83">
        <v>2901.44</v>
      </c>
      <c r="H89" s="83">
        <v>3530.82</v>
      </c>
      <c r="I89" s="83">
        <v>1529.12</v>
      </c>
      <c r="J89" s="97">
        <f t="shared" si="16"/>
        <v>43.30778685970964</v>
      </c>
      <c r="K89" s="47">
        <f t="shared" si="15"/>
        <v>126.0776359618746</v>
      </c>
      <c r="L89" s="170">
        <f t="shared" si="17"/>
        <v>0.0060197344541410795</v>
      </c>
    </row>
    <row r="90" spans="1:12" ht="20.25" customHeight="1">
      <c r="A90" s="194"/>
      <c r="B90" s="194"/>
      <c r="C90" s="13">
        <v>4210</v>
      </c>
      <c r="D90" s="13" t="s">
        <v>14</v>
      </c>
      <c r="E90" s="83">
        <v>2344.91</v>
      </c>
      <c r="F90" s="97">
        <v>45</v>
      </c>
      <c r="G90" s="83">
        <v>3000</v>
      </c>
      <c r="H90" s="83">
        <v>2200</v>
      </c>
      <c r="I90" s="83">
        <v>2142.27</v>
      </c>
      <c r="J90" s="96">
        <f t="shared" si="16"/>
        <v>97.37590909090909</v>
      </c>
      <c r="K90" s="47">
        <f t="shared" si="15"/>
        <v>91.35830373020714</v>
      </c>
      <c r="L90" s="170">
        <f t="shared" si="17"/>
        <v>0.008433541206100773</v>
      </c>
    </row>
    <row r="91" spans="1:12" ht="23.25" customHeight="1">
      <c r="A91" s="194"/>
      <c r="B91" s="194"/>
      <c r="C91" s="13">
        <v>4300</v>
      </c>
      <c r="D91" s="13" t="s">
        <v>19</v>
      </c>
      <c r="E91" s="83">
        <v>4254</v>
      </c>
      <c r="F91" s="97">
        <v>71</v>
      </c>
      <c r="G91" s="83">
        <v>3000</v>
      </c>
      <c r="H91" s="83">
        <v>8300</v>
      </c>
      <c r="I91" s="83">
        <v>7998.04</v>
      </c>
      <c r="J91" s="96">
        <f t="shared" si="16"/>
        <v>96.36192771084337</v>
      </c>
      <c r="K91" s="47">
        <f t="shared" si="15"/>
        <v>188.0122237893747</v>
      </c>
      <c r="L91" s="170">
        <f t="shared" si="17"/>
        <v>0.03148613382442093</v>
      </c>
    </row>
    <row r="92" spans="1:12" ht="11.25">
      <c r="A92" s="194"/>
      <c r="B92" s="194"/>
      <c r="C92" s="13">
        <v>4440</v>
      </c>
      <c r="D92" s="13" t="s">
        <v>61</v>
      </c>
      <c r="E92" s="83">
        <v>3300</v>
      </c>
      <c r="F92" s="97">
        <v>100</v>
      </c>
      <c r="G92" s="83">
        <v>3000</v>
      </c>
      <c r="H92" s="83">
        <v>3000</v>
      </c>
      <c r="I92" s="83">
        <v>3000</v>
      </c>
      <c r="J92" s="97">
        <f>(I92/H92)*100</f>
        <v>100</v>
      </c>
      <c r="K92" s="47">
        <f t="shared" si="15"/>
        <v>90.9090909090909</v>
      </c>
      <c r="L92" s="159">
        <f t="shared" si="17"/>
        <v>0.011810193681609842</v>
      </c>
    </row>
    <row r="93" spans="1:12" ht="11.25">
      <c r="A93" s="194"/>
      <c r="B93" s="190">
        <v>75022</v>
      </c>
      <c r="C93" s="2"/>
      <c r="D93" s="2" t="s">
        <v>62</v>
      </c>
      <c r="E93" s="90">
        <f>E94+E95+E96</f>
        <v>76648.06</v>
      </c>
      <c r="F93" s="93">
        <v>96</v>
      </c>
      <c r="G93" s="90">
        <f>G94+G95+G96</f>
        <v>63500</v>
      </c>
      <c r="H93" s="90">
        <f>H94+H95+H96</f>
        <v>91500</v>
      </c>
      <c r="I93" s="90">
        <f>I94+I95+I96</f>
        <v>82527.59</v>
      </c>
      <c r="J93" s="95">
        <f>(I93/H93)*100</f>
        <v>90.19408743169399</v>
      </c>
      <c r="K93" s="3">
        <f t="shared" si="15"/>
        <v>107.67081384708237</v>
      </c>
      <c r="L93" s="159">
        <f t="shared" si="17"/>
        <v>0.3248889406588292</v>
      </c>
    </row>
    <row r="94" spans="1:12" ht="21" customHeight="1">
      <c r="A94" s="194"/>
      <c r="B94" s="194"/>
      <c r="C94" s="13">
        <v>3030</v>
      </c>
      <c r="D94" s="13" t="s">
        <v>300</v>
      </c>
      <c r="E94" s="83">
        <v>55019.86</v>
      </c>
      <c r="F94" s="97">
        <v>100</v>
      </c>
      <c r="G94" s="83">
        <v>46000</v>
      </c>
      <c r="H94" s="83">
        <v>67000</v>
      </c>
      <c r="I94" s="83">
        <v>65404.35</v>
      </c>
      <c r="J94" s="96">
        <f aca="true" t="shared" si="18" ref="J94:J138">(I94/H94)*100</f>
        <v>97.61843283582088</v>
      </c>
      <c r="K94" s="47">
        <f t="shared" si="15"/>
        <v>118.8740756519555</v>
      </c>
      <c r="L94" s="160">
        <f t="shared" si="17"/>
        <v>0.25747934703993286</v>
      </c>
    </row>
    <row r="95" spans="1:12" ht="20.25" customHeight="1">
      <c r="A95" s="194"/>
      <c r="B95" s="194"/>
      <c r="C95" s="13">
        <v>4210</v>
      </c>
      <c r="D95" s="13" t="s">
        <v>14</v>
      </c>
      <c r="E95" s="83">
        <v>12660.69</v>
      </c>
      <c r="F95" s="97">
        <v>86</v>
      </c>
      <c r="G95" s="83">
        <v>9000</v>
      </c>
      <c r="H95" s="83">
        <v>8000</v>
      </c>
      <c r="I95" s="83">
        <v>4521.03</v>
      </c>
      <c r="J95" s="96">
        <f t="shared" si="18"/>
        <v>56.512874999999994</v>
      </c>
      <c r="K95" s="47">
        <f t="shared" si="15"/>
        <v>35.70919120521867</v>
      </c>
      <c r="L95" s="160">
        <f t="shared" si="17"/>
        <v>0.01779807998012285</v>
      </c>
    </row>
    <row r="96" spans="1:12" ht="21.75" customHeight="1">
      <c r="A96" s="194"/>
      <c r="B96" s="194"/>
      <c r="C96" s="13">
        <v>4300</v>
      </c>
      <c r="D96" s="13" t="s">
        <v>19</v>
      </c>
      <c r="E96" s="83">
        <v>8967.51</v>
      </c>
      <c r="F96" s="97">
        <v>98.5</v>
      </c>
      <c r="G96" s="83">
        <v>8500</v>
      </c>
      <c r="H96" s="83">
        <v>16500</v>
      </c>
      <c r="I96" s="83">
        <v>12602.21</v>
      </c>
      <c r="J96" s="96">
        <f t="shared" si="18"/>
        <v>76.3770303030303</v>
      </c>
      <c r="K96" s="47">
        <f t="shared" si="15"/>
        <v>140.53187562656746</v>
      </c>
      <c r="L96" s="160">
        <f t="shared" si="17"/>
        <v>0.049611513638773454</v>
      </c>
    </row>
    <row r="97" spans="1:12" ht="11.25">
      <c r="A97" s="194"/>
      <c r="B97" s="190">
        <v>75023</v>
      </c>
      <c r="C97" s="2"/>
      <c r="D97" s="2" t="s">
        <v>66</v>
      </c>
      <c r="E97" s="81">
        <f>E98+E99+E100+E101+E102+E103+E104+E105+E106+E107+E108+E109+E110+E114+E115+E116+E117+E119+E123+E111+E112+E113+E122+E121+E118+E120+E124+E125</f>
        <v>2953615.65</v>
      </c>
      <c r="F97" s="97">
        <v>97</v>
      </c>
      <c r="G97" s="81">
        <f>G98+G99+G100+G101+G102+G103+G104+G105+G106+G107+G108+G109+G110+G114+G115+G116+G117+G119+G123+G111+G112+G113+G122+G121+G118+G120+G124+G125</f>
        <v>2498342</v>
      </c>
      <c r="H97" s="81">
        <f>H98+H99+H100+H101+H102+H103+H104+H105+H106+H107+H108+H109+H110+H114+H115+H116+H117+H119+H123+H111+H112+H113+H122+H121+H118+H120+H124+H125</f>
        <v>2589865</v>
      </c>
      <c r="I97" s="81">
        <f>I98+I99+I100+I101+I102+I103+I104+I105+I106+I107+I108+I109+I110+I114+I115+I116+I117+I119+I123+I111+I112+I113+I122+I121+I118+I120+I124+I125</f>
        <v>2338147.29</v>
      </c>
      <c r="J97" s="20">
        <f t="shared" si="18"/>
        <v>90.28066289169513</v>
      </c>
      <c r="K97" s="3">
        <f t="shared" si="15"/>
        <v>79.16220548194887</v>
      </c>
      <c r="L97" s="159">
        <f>(I97/$I$761)*100</f>
        <v>9.204657450343724</v>
      </c>
    </row>
    <row r="98" spans="1:12" ht="31.5" customHeight="1">
      <c r="A98" s="194"/>
      <c r="B98" s="194"/>
      <c r="C98" s="13" t="s">
        <v>38</v>
      </c>
      <c r="D98" s="13" t="s">
        <v>258</v>
      </c>
      <c r="E98" s="83">
        <v>5505.05</v>
      </c>
      <c r="F98" s="97">
        <v>92</v>
      </c>
      <c r="G98" s="83">
        <v>8664</v>
      </c>
      <c r="H98" s="83">
        <v>8664</v>
      </c>
      <c r="I98" s="83">
        <v>6522.5</v>
      </c>
      <c r="J98" s="96">
        <f t="shared" si="18"/>
        <v>75.28277931671283</v>
      </c>
      <c r="K98" s="47">
        <f t="shared" si="15"/>
        <v>118.48212096166246</v>
      </c>
      <c r="L98" s="160">
        <f aca="true" t="shared" si="19" ref="L98:L105">(I98/$I$761)*100</f>
        <v>0.025677329429433397</v>
      </c>
    </row>
    <row r="99" spans="1:12" ht="21.75" customHeight="1">
      <c r="A99" s="194"/>
      <c r="B99" s="194"/>
      <c r="C99" s="13" t="s">
        <v>39</v>
      </c>
      <c r="D99" s="13" t="s">
        <v>259</v>
      </c>
      <c r="E99" s="83">
        <v>1394874.24</v>
      </c>
      <c r="F99" s="97">
        <v>97</v>
      </c>
      <c r="G99" s="83">
        <v>1530000</v>
      </c>
      <c r="H99" s="83">
        <v>1622423</v>
      </c>
      <c r="I99" s="83">
        <v>1511050.38</v>
      </c>
      <c r="J99" s="96">
        <f t="shared" si="18"/>
        <v>93.13541413059355</v>
      </c>
      <c r="K99" s="47">
        <f t="shared" si="15"/>
        <v>108.3287895545336</v>
      </c>
      <c r="L99" s="160">
        <f t="shared" si="19"/>
        <v>5.948599216823383</v>
      </c>
    </row>
    <row r="100" spans="1:12" ht="19.5" customHeight="1">
      <c r="A100" s="194"/>
      <c r="B100" s="194"/>
      <c r="C100" s="13" t="s">
        <v>40</v>
      </c>
      <c r="D100" s="13" t="s">
        <v>178</v>
      </c>
      <c r="E100" s="83">
        <v>99071.24</v>
      </c>
      <c r="F100" s="97">
        <v>100</v>
      </c>
      <c r="G100" s="83">
        <v>110500</v>
      </c>
      <c r="H100" s="83">
        <v>108500</v>
      </c>
      <c r="I100" s="83">
        <v>108394.04</v>
      </c>
      <c r="J100" s="96">
        <f t="shared" si="18"/>
        <v>99.90234101382488</v>
      </c>
      <c r="K100" s="47">
        <f t="shared" si="15"/>
        <v>109.41019815639734</v>
      </c>
      <c r="L100" s="160">
        <f t="shared" si="19"/>
        <v>0.4267182021107214</v>
      </c>
    </row>
    <row r="101" spans="1:12" ht="20.25" customHeight="1">
      <c r="A101" s="194"/>
      <c r="B101" s="194"/>
      <c r="C101" s="13" t="s">
        <v>26</v>
      </c>
      <c r="D101" s="13" t="s">
        <v>266</v>
      </c>
      <c r="E101" s="83">
        <v>239525</v>
      </c>
      <c r="F101" s="97">
        <v>93</v>
      </c>
      <c r="G101" s="83">
        <v>282000</v>
      </c>
      <c r="H101" s="83">
        <v>312000</v>
      </c>
      <c r="I101" s="83">
        <v>266321.89</v>
      </c>
      <c r="J101" s="96">
        <f t="shared" si="18"/>
        <v>85.35958012820514</v>
      </c>
      <c r="K101" s="47">
        <f t="shared" si="15"/>
        <v>111.18751278572174</v>
      </c>
      <c r="L101" s="160">
        <f t="shared" si="19"/>
        <v>1.0484377008507972</v>
      </c>
    </row>
    <row r="102" spans="1:12" ht="20.25" customHeight="1">
      <c r="A102" s="194"/>
      <c r="B102" s="194"/>
      <c r="C102" s="13" t="s">
        <v>27</v>
      </c>
      <c r="D102" s="13" t="s">
        <v>67</v>
      </c>
      <c r="E102" s="83">
        <v>22204.82</v>
      </c>
      <c r="F102" s="97">
        <v>91</v>
      </c>
      <c r="G102" s="83">
        <v>33000</v>
      </c>
      <c r="H102" s="83">
        <v>33000</v>
      </c>
      <c r="I102" s="83">
        <v>25441.13</v>
      </c>
      <c r="J102" s="96">
        <f t="shared" si="18"/>
        <v>77.09433333333334</v>
      </c>
      <c r="K102" s="47">
        <f t="shared" si="15"/>
        <v>114.57480853256186</v>
      </c>
      <c r="L102" s="160">
        <f t="shared" si="19"/>
        <v>0.1001548909263382</v>
      </c>
    </row>
    <row r="103" spans="1:12" ht="31.5" customHeight="1">
      <c r="A103" s="194"/>
      <c r="B103" s="194"/>
      <c r="C103" s="13" t="s">
        <v>68</v>
      </c>
      <c r="D103" s="13" t="s">
        <v>179</v>
      </c>
      <c r="E103" s="83">
        <v>19559</v>
      </c>
      <c r="F103" s="97">
        <v>78</v>
      </c>
      <c r="G103" s="83">
        <v>25000</v>
      </c>
      <c r="H103" s="83">
        <v>25000</v>
      </c>
      <c r="I103" s="83">
        <v>22189</v>
      </c>
      <c r="J103" s="96">
        <f t="shared" si="18"/>
        <v>88.756</v>
      </c>
      <c r="K103" s="47">
        <f t="shared" si="15"/>
        <v>113.44649521959201</v>
      </c>
      <c r="L103" s="160">
        <f t="shared" si="19"/>
        <v>0.08735212920041359</v>
      </c>
    </row>
    <row r="104" spans="1:12" ht="19.5" customHeight="1">
      <c r="A104" s="194"/>
      <c r="B104" s="194"/>
      <c r="C104" s="13" t="s">
        <v>29</v>
      </c>
      <c r="D104" s="13" t="s">
        <v>30</v>
      </c>
      <c r="E104" s="83">
        <v>9262.18</v>
      </c>
      <c r="F104" s="97">
        <v>93</v>
      </c>
      <c r="G104" s="83">
        <v>10000</v>
      </c>
      <c r="H104" s="83">
        <v>16000</v>
      </c>
      <c r="I104" s="83">
        <v>15038.12</v>
      </c>
      <c r="J104" s="96">
        <f t="shared" si="18"/>
        <v>93.98825000000001</v>
      </c>
      <c r="K104" s="47">
        <f t="shared" si="15"/>
        <v>162.36048100987026</v>
      </c>
      <c r="L104" s="160">
        <f t="shared" si="19"/>
        <v>0.0592010366024302</v>
      </c>
    </row>
    <row r="105" spans="1:12" ht="19.5" customHeight="1">
      <c r="A105" s="194"/>
      <c r="B105" s="194"/>
      <c r="C105" s="13" t="s">
        <v>31</v>
      </c>
      <c r="D105" s="13" t="s">
        <v>14</v>
      </c>
      <c r="E105" s="83">
        <v>94992.64</v>
      </c>
      <c r="F105" s="97">
        <v>99</v>
      </c>
      <c r="G105" s="83">
        <v>175000</v>
      </c>
      <c r="H105" s="83">
        <v>131049.77</v>
      </c>
      <c r="I105" s="83">
        <v>88111.47</v>
      </c>
      <c r="J105" s="96">
        <f t="shared" si="18"/>
        <v>67.23511990902388</v>
      </c>
      <c r="K105" s="47">
        <f t="shared" si="15"/>
        <v>92.75610194642448</v>
      </c>
      <c r="L105" s="160">
        <f t="shared" si="19"/>
        <v>0.34687117542378504</v>
      </c>
    </row>
    <row r="106" spans="1:12" ht="15.75" customHeight="1">
      <c r="A106" s="194"/>
      <c r="B106" s="194"/>
      <c r="C106" s="13" t="s">
        <v>32</v>
      </c>
      <c r="D106" s="13" t="s">
        <v>15</v>
      </c>
      <c r="E106" s="83">
        <v>21464.51</v>
      </c>
      <c r="F106" s="97">
        <v>86</v>
      </c>
      <c r="G106" s="83">
        <v>23400</v>
      </c>
      <c r="H106" s="83">
        <v>43400</v>
      </c>
      <c r="I106" s="83">
        <v>36312.94</v>
      </c>
      <c r="J106" s="96">
        <f t="shared" si="18"/>
        <v>83.67036866359447</v>
      </c>
      <c r="K106" s="47">
        <f t="shared" si="15"/>
        <v>169.17665485957986</v>
      </c>
      <c r="L106" s="160">
        <f aca="true" t="shared" si="20" ref="L106:L112">(I106/$I$761)*100</f>
        <v>0.1429542848495591</v>
      </c>
    </row>
    <row r="107" spans="1:12" ht="18.75" customHeight="1">
      <c r="A107" s="194"/>
      <c r="B107" s="194"/>
      <c r="C107" s="13" t="s">
        <v>16</v>
      </c>
      <c r="D107" s="13" t="s">
        <v>17</v>
      </c>
      <c r="E107" s="83"/>
      <c r="F107" s="97"/>
      <c r="G107" s="83">
        <v>30000</v>
      </c>
      <c r="H107" s="83">
        <v>10000</v>
      </c>
      <c r="I107" s="83">
        <v>4060.97</v>
      </c>
      <c r="J107" s="96">
        <f t="shared" si="18"/>
        <v>40.6097</v>
      </c>
      <c r="K107" s="47"/>
      <c r="L107" s="160">
        <f t="shared" si="20"/>
        <v>0.015986947411735706</v>
      </c>
    </row>
    <row r="108" spans="1:12" ht="21" customHeight="1">
      <c r="A108" s="194"/>
      <c r="B108" s="194"/>
      <c r="C108" s="13" t="s">
        <v>69</v>
      </c>
      <c r="D108" s="13" t="s">
        <v>70</v>
      </c>
      <c r="E108" s="83">
        <v>910</v>
      </c>
      <c r="F108" s="97">
        <v>61</v>
      </c>
      <c r="G108" s="83">
        <v>5250</v>
      </c>
      <c r="H108" s="83">
        <v>3250</v>
      </c>
      <c r="I108" s="83">
        <v>1485</v>
      </c>
      <c r="J108" s="96">
        <f>(I108/H108)*100</f>
        <v>45.69230769230769</v>
      </c>
      <c r="K108" s="47">
        <f t="shared" si="15"/>
        <v>163.1868131868132</v>
      </c>
      <c r="L108" s="160">
        <f t="shared" si="20"/>
        <v>0.005846045872396871</v>
      </c>
    </row>
    <row r="109" spans="1:12" ht="19.5" customHeight="1">
      <c r="A109" s="194"/>
      <c r="B109" s="194"/>
      <c r="C109" s="13" t="s">
        <v>18</v>
      </c>
      <c r="D109" s="13" t="s">
        <v>19</v>
      </c>
      <c r="E109" s="83">
        <v>121072.74</v>
      </c>
      <c r="F109" s="97">
        <v>94</v>
      </c>
      <c r="G109" s="83">
        <v>144500</v>
      </c>
      <c r="H109" s="83">
        <v>147200</v>
      </c>
      <c r="I109" s="83">
        <v>134736.1</v>
      </c>
      <c r="J109" s="97">
        <f t="shared" si="18"/>
        <v>91.53267663043478</v>
      </c>
      <c r="K109" s="47">
        <f t="shared" si="15"/>
        <v>111.28524885122779</v>
      </c>
      <c r="L109" s="160">
        <f t="shared" si="20"/>
        <v>0.530419812301584</v>
      </c>
    </row>
    <row r="110" spans="1:12" ht="20.25" customHeight="1">
      <c r="A110" s="194"/>
      <c r="B110" s="194"/>
      <c r="C110" s="13" t="s">
        <v>71</v>
      </c>
      <c r="D110" s="13" t="s">
        <v>72</v>
      </c>
      <c r="E110" s="83">
        <v>4710.02</v>
      </c>
      <c r="F110" s="97">
        <v>88</v>
      </c>
      <c r="G110" s="83"/>
      <c r="H110" s="83"/>
      <c r="I110" s="83"/>
      <c r="J110" s="96"/>
      <c r="K110" s="47">
        <f t="shared" si="15"/>
        <v>0</v>
      </c>
      <c r="L110" s="160">
        <f>(I110/$I$761)*100</f>
        <v>0</v>
      </c>
    </row>
    <row r="111" spans="1:12" ht="43.5" customHeight="1">
      <c r="A111" s="194"/>
      <c r="B111" s="194"/>
      <c r="C111" s="13">
        <v>4360</v>
      </c>
      <c r="D111" s="13" t="s">
        <v>260</v>
      </c>
      <c r="E111" s="83">
        <v>7350.41</v>
      </c>
      <c r="F111" s="97">
        <v>93</v>
      </c>
      <c r="G111" s="83">
        <v>22820</v>
      </c>
      <c r="H111" s="83">
        <v>24320</v>
      </c>
      <c r="I111" s="83">
        <v>23122.6</v>
      </c>
      <c r="J111" s="96">
        <f t="shared" si="18"/>
        <v>95.07648026315789</v>
      </c>
      <c r="K111" s="47">
        <f t="shared" si="15"/>
        <v>314.57564952159134</v>
      </c>
      <c r="L111" s="160">
        <f t="shared" si="20"/>
        <v>0.09102746147413057</v>
      </c>
    </row>
    <row r="112" spans="1:12" ht="42.75" customHeight="1">
      <c r="A112" s="194"/>
      <c r="B112" s="194"/>
      <c r="C112" s="13">
        <v>4370</v>
      </c>
      <c r="D112" s="13" t="s">
        <v>261</v>
      </c>
      <c r="E112" s="83">
        <v>9787.31</v>
      </c>
      <c r="F112" s="97">
        <v>96</v>
      </c>
      <c r="G112" s="83"/>
      <c r="H112" s="83"/>
      <c r="I112" s="83"/>
      <c r="J112" s="96"/>
      <c r="K112" s="47">
        <f t="shared" si="15"/>
        <v>0</v>
      </c>
      <c r="L112" s="160">
        <f t="shared" si="20"/>
        <v>0</v>
      </c>
    </row>
    <row r="113" spans="1:12" ht="32.25" customHeight="1">
      <c r="A113" s="194"/>
      <c r="B113" s="194"/>
      <c r="C113" s="13">
        <v>4380</v>
      </c>
      <c r="D113" s="13" t="s">
        <v>210</v>
      </c>
      <c r="E113" s="83"/>
      <c r="F113" s="97"/>
      <c r="G113" s="83">
        <v>200</v>
      </c>
      <c r="H113" s="83">
        <v>200</v>
      </c>
      <c r="I113" s="83"/>
      <c r="J113" s="96">
        <f t="shared" si="18"/>
        <v>0</v>
      </c>
      <c r="K113" s="47"/>
      <c r="L113" s="160"/>
    </row>
    <row r="114" spans="1:12" ht="20.25" customHeight="1">
      <c r="A114" s="194"/>
      <c r="B114" s="194"/>
      <c r="C114" s="13" t="s">
        <v>73</v>
      </c>
      <c r="D114" s="13" t="s">
        <v>64</v>
      </c>
      <c r="E114" s="83">
        <v>14610.23</v>
      </c>
      <c r="F114" s="97">
        <v>91</v>
      </c>
      <c r="G114" s="83">
        <v>17000</v>
      </c>
      <c r="H114" s="83">
        <v>19000</v>
      </c>
      <c r="I114" s="83">
        <v>17417.82</v>
      </c>
      <c r="J114" s="96">
        <f t="shared" si="18"/>
        <v>91.67273684210527</v>
      </c>
      <c r="K114" s="47">
        <f t="shared" si="15"/>
        <v>119.2166037084974</v>
      </c>
      <c r="L114" s="160">
        <f aca="true" t="shared" si="21" ref="L114:L121">(I114/$I$761)*100</f>
        <v>0.06856927590380585</v>
      </c>
    </row>
    <row r="115" spans="1:12" ht="24.75" customHeight="1">
      <c r="A115" s="194"/>
      <c r="B115" s="194"/>
      <c r="C115" s="13" t="s">
        <v>74</v>
      </c>
      <c r="D115" s="13" t="s">
        <v>65</v>
      </c>
      <c r="E115" s="83"/>
      <c r="F115" s="97"/>
      <c r="G115" s="83">
        <v>200</v>
      </c>
      <c r="H115" s="83">
        <v>200</v>
      </c>
      <c r="I115" s="83"/>
      <c r="J115" s="96">
        <f t="shared" si="18"/>
        <v>0</v>
      </c>
      <c r="K115" s="47"/>
      <c r="L115" s="160">
        <f t="shared" si="21"/>
        <v>0</v>
      </c>
    </row>
    <row r="116" spans="1:12" ht="14.25" customHeight="1">
      <c r="A116" s="194"/>
      <c r="B116" s="194"/>
      <c r="C116" s="13" t="s">
        <v>50</v>
      </c>
      <c r="D116" s="13" t="s">
        <v>75</v>
      </c>
      <c r="E116" s="83">
        <v>10754.92</v>
      </c>
      <c r="F116" s="97">
        <v>98</v>
      </c>
      <c r="G116" s="83">
        <v>9400</v>
      </c>
      <c r="H116" s="83">
        <v>13400</v>
      </c>
      <c r="I116" s="83">
        <v>12796.14</v>
      </c>
      <c r="J116" s="96">
        <f t="shared" si="18"/>
        <v>95.49358208955223</v>
      </c>
      <c r="K116" s="47">
        <f t="shared" si="15"/>
        <v>118.97940663435898</v>
      </c>
      <c r="L116" s="160">
        <f t="shared" si="21"/>
        <v>0.050374963925664984</v>
      </c>
    </row>
    <row r="117" spans="1:12" ht="14.25" customHeight="1">
      <c r="A117" s="194"/>
      <c r="B117" s="194"/>
      <c r="C117" s="13" t="s">
        <v>42</v>
      </c>
      <c r="D117" s="13" t="s">
        <v>61</v>
      </c>
      <c r="E117" s="83">
        <v>38000</v>
      </c>
      <c r="F117" s="97">
        <v>100</v>
      </c>
      <c r="G117" s="83">
        <v>38000</v>
      </c>
      <c r="H117" s="83">
        <v>40550.23</v>
      </c>
      <c r="I117" s="83">
        <v>40550.23</v>
      </c>
      <c r="J117" s="97">
        <f t="shared" si="18"/>
        <v>100</v>
      </c>
      <c r="K117" s="47">
        <f t="shared" si="15"/>
        <v>106.71113157894739</v>
      </c>
      <c r="L117" s="160">
        <f t="shared" si="21"/>
        <v>0.1596353567112753</v>
      </c>
    </row>
    <row r="118" spans="1:12" ht="32.25" customHeight="1">
      <c r="A118" s="194"/>
      <c r="B118" s="194"/>
      <c r="C118" s="13">
        <v>4520</v>
      </c>
      <c r="D118" s="13" t="s">
        <v>251</v>
      </c>
      <c r="E118" s="83">
        <v>2808</v>
      </c>
      <c r="F118" s="97">
        <v>100</v>
      </c>
      <c r="G118" s="83">
        <v>2808</v>
      </c>
      <c r="H118" s="83">
        <v>2808</v>
      </c>
      <c r="I118" s="83">
        <v>2808</v>
      </c>
      <c r="J118" s="97">
        <f t="shared" si="18"/>
        <v>100</v>
      </c>
      <c r="K118" s="47">
        <f t="shared" si="15"/>
        <v>100</v>
      </c>
      <c r="L118" s="160">
        <f t="shared" si="21"/>
        <v>0.011054341285986813</v>
      </c>
    </row>
    <row r="119" spans="1:12" ht="21.75" customHeight="1">
      <c r="A119" s="194"/>
      <c r="B119" s="194"/>
      <c r="C119" s="13" t="s">
        <v>76</v>
      </c>
      <c r="D119" s="13" t="s">
        <v>77</v>
      </c>
      <c r="E119" s="83"/>
      <c r="F119" s="97"/>
      <c r="G119" s="83">
        <v>300</v>
      </c>
      <c r="H119" s="83">
        <v>300</v>
      </c>
      <c r="I119" s="83"/>
      <c r="J119" s="96">
        <f t="shared" si="18"/>
        <v>0</v>
      </c>
      <c r="K119" s="47"/>
      <c r="L119" s="160">
        <f t="shared" si="21"/>
        <v>0</v>
      </c>
    </row>
    <row r="120" spans="1:12" ht="39" customHeight="1">
      <c r="A120" s="194"/>
      <c r="B120" s="194"/>
      <c r="C120" s="13">
        <v>4590</v>
      </c>
      <c r="D120" s="13" t="s">
        <v>328</v>
      </c>
      <c r="E120" s="83">
        <v>3300</v>
      </c>
      <c r="F120" s="97">
        <v>100</v>
      </c>
      <c r="G120" s="83"/>
      <c r="H120" s="83"/>
      <c r="I120" s="83"/>
      <c r="J120" s="96"/>
      <c r="K120" s="47"/>
      <c r="L120" s="160">
        <f t="shared" si="21"/>
        <v>0</v>
      </c>
    </row>
    <row r="121" spans="1:12" ht="31.5" customHeight="1">
      <c r="A121" s="194"/>
      <c r="B121" s="194"/>
      <c r="C121" s="13">
        <v>4610</v>
      </c>
      <c r="D121" s="13" t="s">
        <v>182</v>
      </c>
      <c r="E121" s="83"/>
      <c r="F121" s="97"/>
      <c r="G121" s="83">
        <v>300</v>
      </c>
      <c r="H121" s="83">
        <v>300</v>
      </c>
      <c r="I121" s="83"/>
      <c r="J121" s="96">
        <f t="shared" si="18"/>
        <v>0</v>
      </c>
      <c r="K121" s="47"/>
      <c r="L121" s="160">
        <f t="shared" si="21"/>
        <v>0</v>
      </c>
    </row>
    <row r="122" spans="1:12" ht="21.75" customHeight="1">
      <c r="A122" s="194"/>
      <c r="B122" s="194"/>
      <c r="C122" s="13">
        <v>4700</v>
      </c>
      <c r="D122" s="13" t="s">
        <v>142</v>
      </c>
      <c r="E122" s="83">
        <v>17106</v>
      </c>
      <c r="F122" s="97">
        <v>94</v>
      </c>
      <c r="G122" s="83">
        <v>19000</v>
      </c>
      <c r="H122" s="83">
        <v>17300</v>
      </c>
      <c r="I122" s="83">
        <v>17289</v>
      </c>
      <c r="J122" s="96">
        <f t="shared" si="18"/>
        <v>99.9364161849711</v>
      </c>
      <c r="K122" s="47">
        <f t="shared" si="15"/>
        <v>101.06980007015083</v>
      </c>
      <c r="L122" s="160">
        <f aca="true" t="shared" si="22" ref="L122:L139">(I122/$I$761)*100</f>
        <v>0.06806214618711752</v>
      </c>
    </row>
    <row r="123" spans="1:12" ht="33" customHeight="1">
      <c r="A123" s="194"/>
      <c r="B123" s="194"/>
      <c r="C123" s="13" t="s">
        <v>51</v>
      </c>
      <c r="D123" s="13" t="s">
        <v>253</v>
      </c>
      <c r="E123" s="83">
        <v>5000</v>
      </c>
      <c r="F123" s="97">
        <v>63</v>
      </c>
      <c r="G123" s="83">
        <v>11000</v>
      </c>
      <c r="H123" s="83">
        <v>11000</v>
      </c>
      <c r="I123" s="83">
        <v>4499.96</v>
      </c>
      <c r="J123" s="97">
        <f t="shared" si="18"/>
        <v>40.908727272727276</v>
      </c>
      <c r="K123" s="47">
        <f t="shared" si="15"/>
        <v>89.9992</v>
      </c>
      <c r="L123" s="160">
        <f t="shared" si="22"/>
        <v>0.017715133053165674</v>
      </c>
    </row>
    <row r="124" spans="1:12" ht="33" customHeight="1">
      <c r="A124" s="194"/>
      <c r="B124" s="191"/>
      <c r="C124" s="13">
        <v>6067</v>
      </c>
      <c r="D124" s="13" t="s">
        <v>253</v>
      </c>
      <c r="E124" s="83">
        <v>689976.73</v>
      </c>
      <c r="F124" s="97">
        <v>100</v>
      </c>
      <c r="G124" s="83"/>
      <c r="H124" s="83"/>
      <c r="I124" s="83"/>
      <c r="J124" s="97"/>
      <c r="K124" s="47"/>
      <c r="L124" s="160">
        <f t="shared" si="22"/>
        <v>0</v>
      </c>
    </row>
    <row r="125" spans="1:12" ht="33" customHeight="1">
      <c r="A125" s="194"/>
      <c r="B125" s="192"/>
      <c r="C125" s="13">
        <v>6069</v>
      </c>
      <c r="D125" s="13" t="s">
        <v>253</v>
      </c>
      <c r="E125" s="83">
        <v>121770.61</v>
      </c>
      <c r="F125" s="97">
        <v>100</v>
      </c>
      <c r="G125" s="83"/>
      <c r="H125" s="83"/>
      <c r="I125" s="83"/>
      <c r="J125" s="97"/>
      <c r="K125" s="47"/>
      <c r="L125" s="160">
        <f t="shared" si="22"/>
        <v>0</v>
      </c>
    </row>
    <row r="126" spans="1:12" ht="21">
      <c r="A126" s="194"/>
      <c r="B126" s="198">
        <v>75095</v>
      </c>
      <c r="C126" s="13"/>
      <c r="D126" s="2" t="s">
        <v>25</v>
      </c>
      <c r="E126" s="90">
        <f>SUM(E127:E138)</f>
        <v>171992.84</v>
      </c>
      <c r="F126" s="93">
        <v>83</v>
      </c>
      <c r="G126" s="90">
        <f>SUM(G127:G138)</f>
        <v>160800</v>
      </c>
      <c r="H126" s="90">
        <f>SUM(H127:H138)</f>
        <v>136200</v>
      </c>
      <c r="I126" s="90">
        <f>SUM(I127:I138)</f>
        <v>113195.65000000002</v>
      </c>
      <c r="J126" s="95">
        <f>(I126/H126)*100</f>
        <v>83.10987518355361</v>
      </c>
      <c r="K126" s="3">
        <f t="shared" si="15"/>
        <v>65.81416412450659</v>
      </c>
      <c r="L126" s="159">
        <f t="shared" si="22"/>
        <v>0.4456208501385731</v>
      </c>
    </row>
    <row r="127" spans="1:12" ht="93.75" customHeight="1">
      <c r="A127" s="194"/>
      <c r="B127" s="199"/>
      <c r="C127" s="13">
        <v>2830</v>
      </c>
      <c r="D127" s="13" t="s">
        <v>286</v>
      </c>
      <c r="E127" s="15"/>
      <c r="F127" s="47"/>
      <c r="G127" s="15">
        <v>5000</v>
      </c>
      <c r="H127" s="15">
        <v>5000</v>
      </c>
      <c r="I127" s="15">
        <v>5000</v>
      </c>
      <c r="J127" s="96">
        <f t="shared" si="18"/>
        <v>100</v>
      </c>
      <c r="K127" s="47"/>
      <c r="L127" s="159">
        <f t="shared" si="22"/>
        <v>0.019683656136016404</v>
      </c>
    </row>
    <row r="128" spans="1:12" ht="77.25" customHeight="1">
      <c r="A128" s="194"/>
      <c r="B128" s="194"/>
      <c r="C128" s="13" t="s">
        <v>78</v>
      </c>
      <c r="D128" s="13" t="s">
        <v>262</v>
      </c>
      <c r="E128" s="83">
        <v>4046.5</v>
      </c>
      <c r="F128" s="97">
        <v>91</v>
      </c>
      <c r="G128" s="83">
        <v>5000</v>
      </c>
      <c r="H128" s="83">
        <v>5000</v>
      </c>
      <c r="I128" s="83">
        <v>4029</v>
      </c>
      <c r="J128" s="96">
        <f t="shared" si="18"/>
        <v>80.58</v>
      </c>
      <c r="K128" s="47">
        <f t="shared" si="15"/>
        <v>99.5675274928951</v>
      </c>
      <c r="L128" s="159">
        <f t="shared" si="22"/>
        <v>0.015861090114402017</v>
      </c>
    </row>
    <row r="129" spans="1:12" ht="22.5">
      <c r="A129" s="194"/>
      <c r="B129" s="194"/>
      <c r="C129" s="13">
        <v>4100</v>
      </c>
      <c r="D129" s="13" t="s">
        <v>263</v>
      </c>
      <c r="E129" s="83">
        <v>53389.18</v>
      </c>
      <c r="F129" s="97">
        <v>89</v>
      </c>
      <c r="G129" s="83">
        <v>57000</v>
      </c>
      <c r="H129" s="83">
        <v>47000</v>
      </c>
      <c r="I129" s="83">
        <v>41560.66</v>
      </c>
      <c r="J129" s="96">
        <f t="shared" si="18"/>
        <v>88.42693617021278</v>
      </c>
      <c r="K129" s="47">
        <f t="shared" si="15"/>
        <v>77.84472434302232</v>
      </c>
      <c r="L129" s="160">
        <f t="shared" si="22"/>
        <v>0.1636131480451783</v>
      </c>
    </row>
    <row r="130" spans="1:12" ht="23.25" customHeight="1">
      <c r="A130" s="194"/>
      <c r="B130" s="194"/>
      <c r="C130" s="13" t="s">
        <v>26</v>
      </c>
      <c r="D130" s="13" t="s">
        <v>264</v>
      </c>
      <c r="E130" s="83">
        <v>1423.53</v>
      </c>
      <c r="F130" s="97">
        <v>95</v>
      </c>
      <c r="G130" s="83">
        <v>1000</v>
      </c>
      <c r="H130" s="83">
        <v>1000</v>
      </c>
      <c r="I130" s="83">
        <v>703.65</v>
      </c>
      <c r="J130" s="96">
        <f t="shared" si="18"/>
        <v>70.365</v>
      </c>
      <c r="K130" s="47">
        <f t="shared" si="15"/>
        <v>49.42993825209163</v>
      </c>
      <c r="L130" s="160">
        <f t="shared" si="22"/>
        <v>0.0027700809280215882</v>
      </c>
    </row>
    <row r="131" spans="1:12" ht="24" customHeight="1">
      <c r="A131" s="194"/>
      <c r="B131" s="194"/>
      <c r="C131" s="13" t="s">
        <v>27</v>
      </c>
      <c r="D131" s="13" t="s">
        <v>67</v>
      </c>
      <c r="E131" s="83">
        <v>125.95</v>
      </c>
      <c r="F131" s="97">
        <v>63</v>
      </c>
      <c r="G131" s="83">
        <v>100</v>
      </c>
      <c r="H131" s="83">
        <v>100</v>
      </c>
      <c r="I131" s="83">
        <v>14.7</v>
      </c>
      <c r="J131" s="96">
        <f t="shared" si="18"/>
        <v>14.7</v>
      </c>
      <c r="K131" s="47">
        <f t="shared" si="15"/>
        <v>11.671298134180228</v>
      </c>
      <c r="L131" s="160">
        <f t="shared" si="22"/>
        <v>5.7869949039888225E-05</v>
      </c>
    </row>
    <row r="132" spans="1:12" ht="22.5">
      <c r="A132" s="194"/>
      <c r="B132" s="194"/>
      <c r="C132" s="13" t="s">
        <v>29</v>
      </c>
      <c r="D132" s="13" t="s">
        <v>30</v>
      </c>
      <c r="E132" s="83">
        <v>8246.8</v>
      </c>
      <c r="F132" s="97">
        <v>90</v>
      </c>
      <c r="G132" s="83">
        <v>10000</v>
      </c>
      <c r="H132" s="83">
        <v>10000</v>
      </c>
      <c r="I132" s="83">
        <v>4096.5</v>
      </c>
      <c r="J132" s="96">
        <f t="shared" si="18"/>
        <v>40.965</v>
      </c>
      <c r="K132" s="47">
        <f t="shared" si="15"/>
        <v>49.673812872871906</v>
      </c>
      <c r="L132" s="160">
        <f t="shared" si="22"/>
        <v>0.01612681947223824</v>
      </c>
    </row>
    <row r="133" spans="1:12" ht="22.5">
      <c r="A133" s="194"/>
      <c r="B133" s="194"/>
      <c r="C133" s="13" t="s">
        <v>31</v>
      </c>
      <c r="D133" s="13" t="s">
        <v>14</v>
      </c>
      <c r="E133" s="83">
        <v>19322.23</v>
      </c>
      <c r="F133" s="97">
        <v>54</v>
      </c>
      <c r="G133" s="83">
        <v>30000</v>
      </c>
      <c r="H133" s="83">
        <v>15000</v>
      </c>
      <c r="I133" s="83">
        <v>9574.98</v>
      </c>
      <c r="J133" s="96">
        <f t="shared" si="18"/>
        <v>63.8332</v>
      </c>
      <c r="K133" s="47">
        <f>(I133/E133)*100</f>
        <v>49.55421812078627</v>
      </c>
      <c r="L133" s="160">
        <f t="shared" si="22"/>
        <v>0.03769412276584687</v>
      </c>
    </row>
    <row r="134" spans="1:12" ht="20.25" customHeight="1">
      <c r="A134" s="194"/>
      <c r="B134" s="194"/>
      <c r="C134" s="13" t="s">
        <v>18</v>
      </c>
      <c r="D134" s="13" t="s">
        <v>19</v>
      </c>
      <c r="E134" s="83">
        <v>39478.42</v>
      </c>
      <c r="F134" s="97">
        <v>95</v>
      </c>
      <c r="G134" s="83">
        <v>35700</v>
      </c>
      <c r="H134" s="83">
        <v>35700</v>
      </c>
      <c r="I134" s="83">
        <v>31739.15</v>
      </c>
      <c r="J134" s="96">
        <f t="shared" si="18"/>
        <v>88.90518207282913</v>
      </c>
      <c r="K134" s="47">
        <f>(I134/E134)*100</f>
        <v>80.3962012664134</v>
      </c>
      <c r="L134" s="160">
        <f t="shared" si="22"/>
        <v>0.124948502929889</v>
      </c>
    </row>
    <row r="135" spans="1:12" ht="19.5" customHeight="1">
      <c r="A135" s="194"/>
      <c r="B135" s="194"/>
      <c r="C135" s="13">
        <v>4307</v>
      </c>
      <c r="D135" s="13" t="s">
        <v>19</v>
      </c>
      <c r="E135" s="83">
        <v>21368.94</v>
      </c>
      <c r="F135" s="97">
        <v>95</v>
      </c>
      <c r="G135" s="83"/>
      <c r="H135" s="83"/>
      <c r="I135" s="83"/>
      <c r="J135" s="96"/>
      <c r="K135" s="47"/>
      <c r="L135" s="160">
        <f t="shared" si="22"/>
        <v>0</v>
      </c>
    </row>
    <row r="136" spans="1:12" ht="22.5" customHeight="1">
      <c r="A136" s="194"/>
      <c r="B136" s="194"/>
      <c r="C136" s="13">
        <v>4309</v>
      </c>
      <c r="D136" s="13" t="s">
        <v>19</v>
      </c>
      <c r="E136" s="83">
        <v>9174.82</v>
      </c>
      <c r="F136" s="97">
        <v>92</v>
      </c>
      <c r="G136" s="83"/>
      <c r="H136" s="83"/>
      <c r="I136" s="83"/>
      <c r="J136" s="96"/>
      <c r="K136" s="47"/>
      <c r="L136" s="160">
        <f t="shared" si="22"/>
        <v>0</v>
      </c>
    </row>
    <row r="137" spans="1:12" ht="13.5" customHeight="1">
      <c r="A137" s="194"/>
      <c r="B137" s="194"/>
      <c r="C137" s="13">
        <v>4430</v>
      </c>
      <c r="D137" s="13" t="s">
        <v>33</v>
      </c>
      <c r="E137" s="83">
        <v>15352.17</v>
      </c>
      <c r="F137" s="97">
        <v>96</v>
      </c>
      <c r="G137" s="83">
        <v>16000</v>
      </c>
      <c r="H137" s="83">
        <v>16400</v>
      </c>
      <c r="I137" s="83">
        <v>16318.05</v>
      </c>
      <c r="J137" s="97">
        <f t="shared" si="18"/>
        <v>99.50030487804878</v>
      </c>
      <c r="K137" s="47">
        <f aca="true" t="shared" si="23" ref="K137:K144">(I137/E137)*100</f>
        <v>106.291488434534</v>
      </c>
      <c r="L137" s="160">
        <f t="shared" si="22"/>
        <v>0.06423977700206449</v>
      </c>
    </row>
    <row r="138" spans="1:12" ht="32.25" customHeight="1">
      <c r="A138" s="192"/>
      <c r="B138" s="192"/>
      <c r="C138" s="13">
        <v>4610</v>
      </c>
      <c r="D138" s="13" t="s">
        <v>182</v>
      </c>
      <c r="E138" s="83">
        <v>64.3</v>
      </c>
      <c r="F138" s="97">
        <v>2</v>
      </c>
      <c r="G138" s="83">
        <v>1000</v>
      </c>
      <c r="H138" s="83">
        <v>1000</v>
      </c>
      <c r="I138" s="83">
        <v>158.96</v>
      </c>
      <c r="J138" s="97">
        <f t="shared" si="18"/>
        <v>15.896000000000003</v>
      </c>
      <c r="K138" s="47">
        <f t="shared" si="23"/>
        <v>247.2161741835148</v>
      </c>
      <c r="L138" s="160">
        <f t="shared" si="22"/>
        <v>0.0006257827958762335</v>
      </c>
    </row>
    <row r="139" spans="1:12" ht="42" customHeight="1">
      <c r="A139" s="193" t="s">
        <v>79</v>
      </c>
      <c r="B139" s="2"/>
      <c r="C139" s="2"/>
      <c r="D139" s="2" t="s">
        <v>80</v>
      </c>
      <c r="E139" s="90">
        <f>E140+E163+E180+E145+E154+E171</f>
        <v>82970</v>
      </c>
      <c r="F139" s="90">
        <v>98</v>
      </c>
      <c r="G139" s="90">
        <f>G140+G163+G180+G145+G154+G171</f>
        <v>1350</v>
      </c>
      <c r="H139" s="90">
        <f>H140+H163+H180+H145+H154+H171</f>
        <v>84244</v>
      </c>
      <c r="I139" s="90">
        <f>I140+I163+I180+I145+I154+I171</f>
        <v>83069</v>
      </c>
      <c r="J139" s="93">
        <f aca="true" t="shared" si="24" ref="J139:J191">(I139/H139)*100</f>
        <v>98.60524191633826</v>
      </c>
      <c r="K139" s="3">
        <f t="shared" si="23"/>
        <v>100.11932023622995</v>
      </c>
      <c r="L139" s="159">
        <f t="shared" si="22"/>
        <v>0.3270203263125493</v>
      </c>
    </row>
    <row r="140" spans="1:12" ht="35.25" customHeight="1">
      <c r="A140" s="194"/>
      <c r="B140" s="198">
        <v>75101</v>
      </c>
      <c r="C140" s="2"/>
      <c r="D140" s="2" t="s">
        <v>294</v>
      </c>
      <c r="E140" s="90">
        <f>E141+E142+E144+E143</f>
        <v>1350</v>
      </c>
      <c r="F140" s="93">
        <v>100</v>
      </c>
      <c r="G140" s="90">
        <f>G141+G142+G144+G143</f>
        <v>1350</v>
      </c>
      <c r="H140" s="90">
        <f>H141+H142+H144+H143</f>
        <v>1350</v>
      </c>
      <c r="I140" s="90">
        <f>I141+I142+I144+I143</f>
        <v>1350</v>
      </c>
      <c r="J140" s="93">
        <f t="shared" si="24"/>
        <v>100</v>
      </c>
      <c r="K140" s="3">
        <f t="shared" si="23"/>
        <v>100</v>
      </c>
      <c r="L140" s="159"/>
    </row>
    <row r="141" spans="1:12" ht="21.75" customHeight="1">
      <c r="A141" s="194"/>
      <c r="B141" s="202"/>
      <c r="C141" s="13">
        <v>4110</v>
      </c>
      <c r="D141" s="13" t="s">
        <v>265</v>
      </c>
      <c r="E141" s="83">
        <v>187.24</v>
      </c>
      <c r="F141" s="97">
        <v>100</v>
      </c>
      <c r="G141" s="83">
        <v>181.8</v>
      </c>
      <c r="H141" s="83">
        <v>186.17</v>
      </c>
      <c r="I141" s="83">
        <v>186.17</v>
      </c>
      <c r="J141" s="47">
        <f t="shared" si="24"/>
        <v>100</v>
      </c>
      <c r="K141" s="47">
        <f t="shared" si="23"/>
        <v>99.42854091006194</v>
      </c>
      <c r="L141" s="160"/>
    </row>
    <row r="142" spans="1:12" ht="12.75" customHeight="1">
      <c r="A142" s="194"/>
      <c r="B142" s="202"/>
      <c r="C142" s="24">
        <v>4120</v>
      </c>
      <c r="D142" s="13" t="s">
        <v>41</v>
      </c>
      <c r="E142" s="83">
        <v>26.61</v>
      </c>
      <c r="F142" s="97">
        <v>100</v>
      </c>
      <c r="G142" s="83">
        <v>29.19</v>
      </c>
      <c r="H142" s="83">
        <v>26.63</v>
      </c>
      <c r="I142" s="83">
        <v>26.63</v>
      </c>
      <c r="J142" s="47">
        <f t="shared" si="24"/>
        <v>100</v>
      </c>
      <c r="K142" s="47">
        <f t="shared" si="23"/>
        <v>100.0751597143931</v>
      </c>
      <c r="L142" s="160"/>
    </row>
    <row r="143" spans="1:12" ht="20.25" customHeight="1">
      <c r="A143" s="194"/>
      <c r="B143" s="202"/>
      <c r="C143" s="13">
        <v>4170</v>
      </c>
      <c r="D143" s="13" t="s">
        <v>305</v>
      </c>
      <c r="E143" s="83">
        <v>1086.15</v>
      </c>
      <c r="F143" s="97">
        <v>100</v>
      </c>
      <c r="G143" s="83">
        <v>1089.01</v>
      </c>
      <c r="H143" s="83">
        <v>1087.2</v>
      </c>
      <c r="I143" s="83">
        <v>1087.2</v>
      </c>
      <c r="J143" s="47">
        <f t="shared" si="24"/>
        <v>100</v>
      </c>
      <c r="K143" s="47">
        <f t="shared" si="23"/>
        <v>100.09667173042398</v>
      </c>
      <c r="L143" s="160"/>
    </row>
    <row r="144" spans="1:12" ht="24" customHeight="1">
      <c r="A144" s="194"/>
      <c r="B144" s="202"/>
      <c r="C144" s="13">
        <v>4210</v>
      </c>
      <c r="D144" s="13" t="s">
        <v>14</v>
      </c>
      <c r="E144" s="83">
        <v>50</v>
      </c>
      <c r="F144" s="97">
        <v>100</v>
      </c>
      <c r="G144" s="83">
        <v>50</v>
      </c>
      <c r="H144" s="83">
        <v>50</v>
      </c>
      <c r="I144" s="83">
        <v>50</v>
      </c>
      <c r="J144" s="22">
        <f t="shared" si="24"/>
        <v>100</v>
      </c>
      <c r="K144" s="47">
        <f t="shared" si="23"/>
        <v>100</v>
      </c>
      <c r="L144" s="160"/>
    </row>
    <row r="145" spans="1:12" ht="30.75" customHeight="1">
      <c r="A145" s="194"/>
      <c r="B145" s="198">
        <v>75107</v>
      </c>
      <c r="C145" s="13"/>
      <c r="D145" s="2" t="s">
        <v>348</v>
      </c>
      <c r="E145" s="5">
        <f>SUM(E146:E153)</f>
        <v>0</v>
      </c>
      <c r="F145" s="5"/>
      <c r="G145" s="5">
        <f>SUM(G146:G153)</f>
        <v>0</v>
      </c>
      <c r="H145" s="5">
        <f>SUM(H146:H153)</f>
        <v>35113</v>
      </c>
      <c r="I145" s="5">
        <f>SUM(I146:I153)</f>
        <v>35113</v>
      </c>
      <c r="J145" s="20">
        <f t="shared" si="24"/>
        <v>100</v>
      </c>
      <c r="K145" s="3"/>
      <c r="L145" s="159">
        <f>(I145/$I$761)*100</f>
        <v>0.1382304435807888</v>
      </c>
    </row>
    <row r="146" spans="1:12" ht="24" customHeight="1">
      <c r="A146" s="194"/>
      <c r="B146" s="220"/>
      <c r="C146" s="13">
        <v>3030</v>
      </c>
      <c r="D146" s="13" t="s">
        <v>63</v>
      </c>
      <c r="E146" s="83"/>
      <c r="F146" s="97"/>
      <c r="G146" s="83"/>
      <c r="H146" s="83">
        <v>19754.96</v>
      </c>
      <c r="I146" s="83">
        <v>19754.96</v>
      </c>
      <c r="J146" s="22">
        <f t="shared" si="24"/>
        <v>100</v>
      </c>
      <c r="K146" s="47"/>
      <c r="L146" s="160">
        <f>(I146/$I$761)*100</f>
        <v>0.07776996792415172</v>
      </c>
    </row>
    <row r="147" spans="1:12" ht="24" customHeight="1">
      <c r="A147" s="194"/>
      <c r="B147" s="220"/>
      <c r="C147" s="13">
        <v>4110</v>
      </c>
      <c r="D147" s="13" t="s">
        <v>265</v>
      </c>
      <c r="E147" s="83"/>
      <c r="F147" s="97"/>
      <c r="G147" s="83"/>
      <c r="H147" s="83">
        <v>1738.32</v>
      </c>
      <c r="I147" s="83">
        <v>1738.32</v>
      </c>
      <c r="J147" s="22">
        <f t="shared" si="24"/>
        <v>100</v>
      </c>
      <c r="K147" s="47"/>
      <c r="L147" s="160"/>
    </row>
    <row r="148" spans="1:12" ht="12" customHeight="1">
      <c r="A148" s="194"/>
      <c r="B148" s="220"/>
      <c r="C148" s="13">
        <v>4120</v>
      </c>
      <c r="D148" s="13" t="s">
        <v>41</v>
      </c>
      <c r="E148" s="83"/>
      <c r="F148" s="97"/>
      <c r="G148" s="83"/>
      <c r="H148" s="83">
        <v>201.7</v>
      </c>
      <c r="I148" s="83">
        <v>201.7</v>
      </c>
      <c r="J148" s="22">
        <f t="shared" si="24"/>
        <v>100</v>
      </c>
      <c r="K148" s="47"/>
      <c r="L148" s="160"/>
    </row>
    <row r="149" spans="1:12" ht="24" customHeight="1">
      <c r="A149" s="194"/>
      <c r="B149" s="220"/>
      <c r="C149" s="13">
        <v>4170</v>
      </c>
      <c r="D149" s="13" t="s">
        <v>305</v>
      </c>
      <c r="E149" s="83"/>
      <c r="F149" s="97"/>
      <c r="G149" s="83"/>
      <c r="H149" s="83">
        <v>10665.48</v>
      </c>
      <c r="I149" s="83">
        <v>10665.48</v>
      </c>
      <c r="J149" s="22">
        <f t="shared" si="24"/>
        <v>100</v>
      </c>
      <c r="K149" s="47"/>
      <c r="L149" s="160"/>
    </row>
    <row r="150" spans="1:12" ht="21" customHeight="1">
      <c r="A150" s="194"/>
      <c r="B150" s="220"/>
      <c r="C150" s="13">
        <v>4210</v>
      </c>
      <c r="D150" s="13" t="s">
        <v>14</v>
      </c>
      <c r="E150" s="83"/>
      <c r="F150" s="97"/>
      <c r="G150" s="83"/>
      <c r="H150" s="83">
        <v>1350.5</v>
      </c>
      <c r="I150" s="83">
        <v>1350.5</v>
      </c>
      <c r="J150" s="22">
        <f t="shared" si="24"/>
        <v>100</v>
      </c>
      <c r="K150" s="47"/>
      <c r="L150" s="160"/>
    </row>
    <row r="151" spans="1:12" ht="21.75" customHeight="1">
      <c r="A151" s="194"/>
      <c r="B151" s="220"/>
      <c r="C151" s="13">
        <v>4300</v>
      </c>
      <c r="D151" s="13" t="s">
        <v>19</v>
      </c>
      <c r="E151" s="83"/>
      <c r="F151" s="97"/>
      <c r="G151" s="83"/>
      <c r="H151" s="83">
        <v>313.05</v>
      </c>
      <c r="I151" s="83">
        <v>313.05</v>
      </c>
      <c r="J151" s="22">
        <f t="shared" si="24"/>
        <v>100</v>
      </c>
      <c r="K151" s="47"/>
      <c r="L151" s="160"/>
    </row>
    <row r="152" spans="1:12" ht="32.25" customHeight="1">
      <c r="A152" s="194"/>
      <c r="B152" s="220"/>
      <c r="C152" s="13">
        <v>4360</v>
      </c>
      <c r="D152" s="13" t="s">
        <v>332</v>
      </c>
      <c r="E152" s="83"/>
      <c r="F152" s="97"/>
      <c r="G152" s="83"/>
      <c r="H152" s="83">
        <v>310</v>
      </c>
      <c r="I152" s="83">
        <v>310</v>
      </c>
      <c r="J152" s="22">
        <f t="shared" si="24"/>
        <v>100</v>
      </c>
      <c r="K152" s="47"/>
      <c r="L152" s="160"/>
    </row>
    <row r="153" spans="1:12" ht="21" customHeight="1">
      <c r="A153" s="194"/>
      <c r="B153" s="221"/>
      <c r="C153" s="13">
        <v>4410</v>
      </c>
      <c r="D153" s="13" t="s">
        <v>64</v>
      </c>
      <c r="E153" s="83"/>
      <c r="F153" s="97"/>
      <c r="G153" s="83"/>
      <c r="H153" s="83">
        <v>778.99</v>
      </c>
      <c r="I153" s="83">
        <v>778.99</v>
      </c>
      <c r="J153" s="22">
        <f t="shared" si="24"/>
        <v>100</v>
      </c>
      <c r="K153" s="47"/>
      <c r="L153" s="160"/>
    </row>
    <row r="154" spans="1:12" ht="24" customHeight="1">
      <c r="A154" s="194"/>
      <c r="B154" s="198">
        <v>75108</v>
      </c>
      <c r="C154" s="13"/>
      <c r="D154" s="2" t="s">
        <v>349</v>
      </c>
      <c r="E154" s="5">
        <f>SUM(E155:E162)</f>
        <v>0</v>
      </c>
      <c r="F154" s="5"/>
      <c r="G154" s="5">
        <f>SUM(G155:G162)</f>
        <v>0</v>
      </c>
      <c r="H154" s="5">
        <f>SUM(H155:H162)</f>
        <v>20835</v>
      </c>
      <c r="I154" s="5">
        <f>SUM(I155:I162)</f>
        <v>20675</v>
      </c>
      <c r="J154" s="20">
        <f t="shared" si="24"/>
        <v>99.2320614350852</v>
      </c>
      <c r="K154" s="3"/>
      <c r="L154" s="159">
        <f>(I154/$I$761)*100</f>
        <v>0.08139191812242783</v>
      </c>
    </row>
    <row r="155" spans="1:12" ht="24" customHeight="1">
      <c r="A155" s="194"/>
      <c r="B155" s="220"/>
      <c r="C155" s="13">
        <v>3030</v>
      </c>
      <c r="D155" s="13" t="s">
        <v>63</v>
      </c>
      <c r="E155" s="83"/>
      <c r="F155" s="97"/>
      <c r="G155" s="83"/>
      <c r="H155" s="83">
        <v>10860.87</v>
      </c>
      <c r="I155" s="83">
        <v>10700.87</v>
      </c>
      <c r="J155" s="22">
        <f t="shared" si="24"/>
        <v>98.52682151614005</v>
      </c>
      <c r="K155" s="47"/>
      <c r="L155" s="160"/>
    </row>
    <row r="156" spans="1:12" ht="24" customHeight="1">
      <c r="A156" s="194"/>
      <c r="B156" s="220"/>
      <c r="C156" s="13">
        <v>4110</v>
      </c>
      <c r="D156" s="13" t="s">
        <v>265</v>
      </c>
      <c r="E156" s="83"/>
      <c r="F156" s="97"/>
      <c r="G156" s="83"/>
      <c r="H156" s="83">
        <v>1050.82</v>
      </c>
      <c r="I156" s="83">
        <v>1050.82</v>
      </c>
      <c r="J156" s="22">
        <f t="shared" si="24"/>
        <v>100</v>
      </c>
      <c r="K156" s="47"/>
      <c r="L156" s="160"/>
    </row>
    <row r="157" spans="1:12" ht="14.25" customHeight="1">
      <c r="A157" s="194"/>
      <c r="B157" s="220"/>
      <c r="C157" s="13">
        <v>4120</v>
      </c>
      <c r="D157" s="13" t="s">
        <v>41</v>
      </c>
      <c r="E157" s="83"/>
      <c r="F157" s="97"/>
      <c r="G157" s="83"/>
      <c r="H157" s="83">
        <v>130.4</v>
      </c>
      <c r="I157" s="83">
        <v>130.4</v>
      </c>
      <c r="J157" s="22">
        <f t="shared" si="24"/>
        <v>100</v>
      </c>
      <c r="K157" s="47"/>
      <c r="L157" s="160"/>
    </row>
    <row r="158" spans="1:12" ht="19.5" customHeight="1">
      <c r="A158" s="194"/>
      <c r="B158" s="220"/>
      <c r="C158" s="13">
        <v>4170</v>
      </c>
      <c r="D158" s="13" t="s">
        <v>305</v>
      </c>
      <c r="E158" s="83"/>
      <c r="F158" s="97"/>
      <c r="G158" s="83"/>
      <c r="H158" s="83">
        <v>6825.19</v>
      </c>
      <c r="I158" s="83">
        <v>6825.19</v>
      </c>
      <c r="J158" s="22">
        <f t="shared" si="24"/>
        <v>100</v>
      </c>
      <c r="K158" s="47"/>
      <c r="L158" s="160"/>
    </row>
    <row r="159" spans="1:12" ht="24" customHeight="1">
      <c r="A159" s="194"/>
      <c r="B159" s="220"/>
      <c r="C159" s="13">
        <v>4210</v>
      </c>
      <c r="D159" s="13" t="s">
        <v>14</v>
      </c>
      <c r="E159" s="83"/>
      <c r="F159" s="97"/>
      <c r="G159" s="83"/>
      <c r="H159" s="83">
        <v>1236.45</v>
      </c>
      <c r="I159" s="83">
        <v>1236.45</v>
      </c>
      <c r="J159" s="22">
        <f t="shared" si="24"/>
        <v>100</v>
      </c>
      <c r="K159" s="47"/>
      <c r="L159" s="160"/>
    </row>
    <row r="160" spans="1:12" ht="19.5" customHeight="1">
      <c r="A160" s="194"/>
      <c r="B160" s="220"/>
      <c r="C160" s="13">
        <v>4300</v>
      </c>
      <c r="D160" s="13" t="s">
        <v>19</v>
      </c>
      <c r="E160" s="83"/>
      <c r="F160" s="97"/>
      <c r="G160" s="83"/>
      <c r="H160" s="83">
        <v>314.28</v>
      </c>
      <c r="I160" s="83">
        <v>314.28</v>
      </c>
      <c r="J160" s="22">
        <f t="shared" si="24"/>
        <v>100</v>
      </c>
      <c r="K160" s="47"/>
      <c r="L160" s="160"/>
    </row>
    <row r="161" spans="1:12" ht="21.75" customHeight="1">
      <c r="A161" s="194"/>
      <c r="B161" s="220"/>
      <c r="C161" s="13">
        <v>4360</v>
      </c>
      <c r="D161" s="13" t="s">
        <v>332</v>
      </c>
      <c r="E161" s="83"/>
      <c r="F161" s="97"/>
      <c r="G161" s="83"/>
      <c r="H161" s="83">
        <v>30</v>
      </c>
      <c r="I161" s="83">
        <v>30</v>
      </c>
      <c r="J161" s="22">
        <f t="shared" si="24"/>
        <v>100</v>
      </c>
      <c r="K161" s="47"/>
      <c r="L161" s="160"/>
    </row>
    <row r="162" spans="1:12" ht="19.5" customHeight="1">
      <c r="A162" s="194"/>
      <c r="B162" s="221"/>
      <c r="C162" s="13">
        <v>4410</v>
      </c>
      <c r="D162" s="13" t="s">
        <v>64</v>
      </c>
      <c r="E162" s="83"/>
      <c r="F162" s="97"/>
      <c r="G162" s="83"/>
      <c r="H162" s="83">
        <v>386.99</v>
      </c>
      <c r="I162" s="83">
        <v>386.99</v>
      </c>
      <c r="J162" s="22">
        <f t="shared" si="24"/>
        <v>100</v>
      </c>
      <c r="K162" s="47"/>
      <c r="L162" s="160"/>
    </row>
    <row r="163" spans="1:12" ht="105">
      <c r="A163" s="191"/>
      <c r="B163" s="199">
        <v>75109</v>
      </c>
      <c r="C163" s="2"/>
      <c r="D163" s="2" t="s">
        <v>321</v>
      </c>
      <c r="E163" s="5">
        <f>E164+E165+E166+E167+E168+E169+E170</f>
        <v>58972.99999999999</v>
      </c>
      <c r="F163" s="3">
        <v>98</v>
      </c>
      <c r="G163" s="5">
        <f>G164+G165+G166+G167+G168+G169+G170</f>
        <v>0</v>
      </c>
      <c r="H163" s="5">
        <f>H164+H165+H166+H167+H168+H169+H170</f>
        <v>9497</v>
      </c>
      <c r="I163" s="5">
        <f>I164+I165+I166+I167+I168+I169+I170</f>
        <v>8482</v>
      </c>
      <c r="J163" s="22">
        <f t="shared" si="24"/>
        <v>89.31241444666736</v>
      </c>
      <c r="K163" s="47"/>
      <c r="L163" s="159">
        <f aca="true" t="shared" si="25" ref="L163:L170">(I163/$I$761)*100</f>
        <v>0.033391354269138224</v>
      </c>
    </row>
    <row r="164" spans="1:12" ht="23.25" customHeight="1">
      <c r="A164" s="191"/>
      <c r="B164" s="200"/>
      <c r="C164" s="13">
        <v>3030</v>
      </c>
      <c r="D164" s="13" t="s">
        <v>63</v>
      </c>
      <c r="E164" s="83">
        <v>38406.88</v>
      </c>
      <c r="F164" s="97">
        <v>100</v>
      </c>
      <c r="G164" s="83"/>
      <c r="H164" s="83">
        <v>7343.72</v>
      </c>
      <c r="I164" s="83">
        <v>6328.72</v>
      </c>
      <c r="J164" s="22">
        <f t="shared" si="24"/>
        <v>86.17866694263942</v>
      </c>
      <c r="K164" s="47"/>
      <c r="L164" s="160">
        <f t="shared" si="25"/>
        <v>0.02491446965222595</v>
      </c>
    </row>
    <row r="165" spans="1:12" ht="22.5">
      <c r="A165" s="191"/>
      <c r="B165" s="200"/>
      <c r="C165" s="13">
        <v>4110</v>
      </c>
      <c r="D165" s="13" t="s">
        <v>265</v>
      </c>
      <c r="E165" s="83">
        <v>1507.07</v>
      </c>
      <c r="F165" s="97">
        <v>100</v>
      </c>
      <c r="G165" s="83"/>
      <c r="H165" s="83">
        <v>163.29</v>
      </c>
      <c r="I165" s="83">
        <v>163.29</v>
      </c>
      <c r="J165" s="22">
        <f t="shared" si="24"/>
        <v>100</v>
      </c>
      <c r="K165" s="47"/>
      <c r="L165" s="160">
        <f t="shared" si="25"/>
        <v>0.0006428288420900237</v>
      </c>
    </row>
    <row r="166" spans="1:12" ht="11.25" customHeight="1">
      <c r="A166" s="191"/>
      <c r="B166" s="200"/>
      <c r="C166" s="13">
        <v>4120</v>
      </c>
      <c r="D166" s="13" t="s">
        <v>41</v>
      </c>
      <c r="E166" s="83">
        <v>176.34</v>
      </c>
      <c r="F166" s="97">
        <v>100</v>
      </c>
      <c r="G166" s="83"/>
      <c r="H166" s="83">
        <v>20.79</v>
      </c>
      <c r="I166" s="83">
        <v>20.79</v>
      </c>
      <c r="J166" s="22">
        <f t="shared" si="24"/>
        <v>100</v>
      </c>
      <c r="K166" s="47"/>
      <c r="L166" s="160">
        <f t="shared" si="25"/>
        <v>8.18446422135562E-05</v>
      </c>
    </row>
    <row r="167" spans="1:12" ht="19.5" customHeight="1">
      <c r="A167" s="191"/>
      <c r="B167" s="200"/>
      <c r="C167" s="13">
        <v>4170</v>
      </c>
      <c r="D167" s="13" t="s">
        <v>305</v>
      </c>
      <c r="E167" s="83">
        <v>9496.87</v>
      </c>
      <c r="F167" s="97">
        <v>88</v>
      </c>
      <c r="G167" s="83"/>
      <c r="H167" s="83">
        <v>950.97</v>
      </c>
      <c r="I167" s="83">
        <v>950.97</v>
      </c>
      <c r="J167" s="22">
        <f t="shared" si="24"/>
        <v>100</v>
      </c>
      <c r="K167" s="47"/>
      <c r="L167" s="160">
        <f t="shared" si="25"/>
        <v>0.0037437132951335036</v>
      </c>
    </row>
    <row r="168" spans="1:12" ht="19.5" customHeight="1">
      <c r="A168" s="191"/>
      <c r="B168" s="200"/>
      <c r="C168" s="13">
        <v>4210</v>
      </c>
      <c r="D168" s="13" t="s">
        <v>14</v>
      </c>
      <c r="E168" s="83">
        <v>2822.99</v>
      </c>
      <c r="F168" s="97">
        <v>100</v>
      </c>
      <c r="G168" s="83"/>
      <c r="H168" s="83">
        <v>80.26</v>
      </c>
      <c r="I168" s="83">
        <v>80.26</v>
      </c>
      <c r="J168" s="22">
        <f t="shared" si="24"/>
        <v>100</v>
      </c>
      <c r="K168" s="47"/>
      <c r="L168" s="160">
        <f t="shared" si="25"/>
        <v>0.0003159620482953353</v>
      </c>
    </row>
    <row r="169" spans="1:12" ht="19.5" customHeight="1">
      <c r="A169" s="191"/>
      <c r="B169" s="200"/>
      <c r="C169" s="13">
        <v>4300</v>
      </c>
      <c r="D169" s="13" t="s">
        <v>19</v>
      </c>
      <c r="E169" s="83">
        <v>6096.46</v>
      </c>
      <c r="F169" s="97">
        <v>100</v>
      </c>
      <c r="G169" s="83"/>
      <c r="H169" s="83">
        <v>718.99</v>
      </c>
      <c r="I169" s="83">
        <v>718.99</v>
      </c>
      <c r="J169" s="22">
        <f t="shared" si="24"/>
        <v>100</v>
      </c>
      <c r="K169" s="47"/>
      <c r="L169" s="160">
        <f t="shared" si="25"/>
        <v>0.0028304703850468866</v>
      </c>
    </row>
    <row r="170" spans="1:12" ht="22.5">
      <c r="A170" s="191"/>
      <c r="B170" s="200"/>
      <c r="C170" s="13">
        <v>4410</v>
      </c>
      <c r="D170" s="13" t="s">
        <v>64</v>
      </c>
      <c r="E170" s="83">
        <v>466.39</v>
      </c>
      <c r="F170" s="97">
        <v>100</v>
      </c>
      <c r="G170" s="83"/>
      <c r="H170" s="83">
        <v>218.98</v>
      </c>
      <c r="I170" s="83">
        <v>218.98</v>
      </c>
      <c r="J170" s="22">
        <f t="shared" si="24"/>
        <v>100</v>
      </c>
      <c r="K170" s="47"/>
      <c r="L170" s="160">
        <f t="shared" si="25"/>
        <v>0.0008620654041329744</v>
      </c>
    </row>
    <row r="171" spans="1:12" ht="31.5">
      <c r="A171" s="191"/>
      <c r="B171" s="198">
        <v>75110</v>
      </c>
      <c r="C171" s="13"/>
      <c r="D171" s="2" t="s">
        <v>361</v>
      </c>
      <c r="E171" s="5">
        <f>SUM(E172:E179)</f>
        <v>0</v>
      </c>
      <c r="F171" s="5">
        <f>SUM(F172:F179)</f>
        <v>0</v>
      </c>
      <c r="G171" s="5">
        <f>SUM(G172:G179)</f>
        <v>0</v>
      </c>
      <c r="H171" s="5">
        <f>SUM(H172:H179)</f>
        <v>17449</v>
      </c>
      <c r="I171" s="5">
        <f>SUM(I172:I179)</f>
        <v>17449</v>
      </c>
      <c r="J171" s="22">
        <f t="shared" si="24"/>
        <v>100</v>
      </c>
      <c r="K171" s="188"/>
      <c r="L171" s="189"/>
    </row>
    <row r="172" spans="1:12" ht="22.5" customHeight="1">
      <c r="A172" s="191"/>
      <c r="B172" s="222"/>
      <c r="C172" s="13">
        <v>3030</v>
      </c>
      <c r="D172" s="13" t="s">
        <v>63</v>
      </c>
      <c r="E172" s="83"/>
      <c r="F172" s="97"/>
      <c r="G172" s="83"/>
      <c r="H172" s="83">
        <v>9517.31</v>
      </c>
      <c r="I172" s="83">
        <v>9517.31</v>
      </c>
      <c r="J172" s="22">
        <f t="shared" si="24"/>
        <v>100</v>
      </c>
      <c r="K172" s="47"/>
      <c r="L172" s="160"/>
    </row>
    <row r="173" spans="1:12" ht="22.5">
      <c r="A173" s="191"/>
      <c r="B173" s="222"/>
      <c r="C173" s="13">
        <v>4110</v>
      </c>
      <c r="D173" s="13" t="s">
        <v>265</v>
      </c>
      <c r="E173" s="83"/>
      <c r="F173" s="97"/>
      <c r="G173" s="83"/>
      <c r="H173" s="83">
        <v>765.33</v>
      </c>
      <c r="I173" s="83">
        <v>765.33</v>
      </c>
      <c r="J173" s="22">
        <f t="shared" si="24"/>
        <v>100</v>
      </c>
      <c r="K173" s="47"/>
      <c r="L173" s="160"/>
    </row>
    <row r="174" spans="1:12" ht="11.25">
      <c r="A174" s="191"/>
      <c r="B174" s="222"/>
      <c r="C174" s="13">
        <v>4120</v>
      </c>
      <c r="D174" s="13" t="s">
        <v>41</v>
      </c>
      <c r="E174" s="83"/>
      <c r="F174" s="97"/>
      <c r="G174" s="83"/>
      <c r="H174" s="83">
        <v>94.33</v>
      </c>
      <c r="I174" s="83">
        <v>94.33</v>
      </c>
      <c r="J174" s="22">
        <f t="shared" si="24"/>
        <v>100</v>
      </c>
      <c r="K174" s="47"/>
      <c r="L174" s="160"/>
    </row>
    <row r="175" spans="1:12" ht="22.5">
      <c r="A175" s="191"/>
      <c r="B175" s="222"/>
      <c r="C175" s="13">
        <v>4170</v>
      </c>
      <c r="D175" s="13" t="s">
        <v>305</v>
      </c>
      <c r="E175" s="83"/>
      <c r="F175" s="97"/>
      <c r="G175" s="83"/>
      <c r="H175" s="83">
        <v>4945.3</v>
      </c>
      <c r="I175" s="83">
        <v>4945.3</v>
      </c>
      <c r="J175" s="22">
        <f t="shared" si="24"/>
        <v>100</v>
      </c>
      <c r="K175" s="47"/>
      <c r="L175" s="160"/>
    </row>
    <row r="176" spans="1:12" ht="22.5">
      <c r="A176" s="191"/>
      <c r="B176" s="222"/>
      <c r="C176" s="13">
        <v>4210</v>
      </c>
      <c r="D176" s="13" t="s">
        <v>14</v>
      </c>
      <c r="E176" s="83"/>
      <c r="F176" s="97"/>
      <c r="G176" s="83"/>
      <c r="H176" s="83">
        <v>822.66</v>
      </c>
      <c r="I176" s="83">
        <v>822.66</v>
      </c>
      <c r="J176" s="22">
        <f t="shared" si="24"/>
        <v>100</v>
      </c>
      <c r="K176" s="47"/>
      <c r="L176" s="160"/>
    </row>
    <row r="177" spans="1:12" ht="22.5">
      <c r="A177" s="191"/>
      <c r="B177" s="222"/>
      <c r="C177" s="13">
        <v>4300</v>
      </c>
      <c r="D177" s="13" t="s">
        <v>19</v>
      </c>
      <c r="E177" s="83"/>
      <c r="F177" s="97"/>
      <c r="G177" s="83"/>
      <c r="H177" s="83">
        <v>866.56</v>
      </c>
      <c r="I177" s="83">
        <v>866.56</v>
      </c>
      <c r="J177" s="22">
        <f t="shared" si="24"/>
        <v>100</v>
      </c>
      <c r="K177" s="47"/>
      <c r="L177" s="160"/>
    </row>
    <row r="178" spans="1:12" ht="33.75">
      <c r="A178" s="191"/>
      <c r="B178" s="222"/>
      <c r="C178" s="13">
        <v>4360</v>
      </c>
      <c r="D178" s="13" t="s">
        <v>332</v>
      </c>
      <c r="E178" s="83"/>
      <c r="F178" s="97"/>
      <c r="G178" s="83"/>
      <c r="H178" s="83">
        <v>30</v>
      </c>
      <c r="I178" s="83">
        <v>30</v>
      </c>
      <c r="J178" s="22">
        <f t="shared" si="24"/>
        <v>100</v>
      </c>
      <c r="K178" s="47"/>
      <c r="L178" s="160"/>
    </row>
    <row r="179" spans="1:12" ht="22.5">
      <c r="A179" s="191"/>
      <c r="B179" s="223"/>
      <c r="C179" s="13">
        <v>4410</v>
      </c>
      <c r="D179" s="13" t="s">
        <v>64</v>
      </c>
      <c r="E179" s="83"/>
      <c r="F179" s="97"/>
      <c r="G179" s="83"/>
      <c r="H179" s="83">
        <v>407.51</v>
      </c>
      <c r="I179" s="83">
        <v>407.51</v>
      </c>
      <c r="J179" s="22">
        <f t="shared" si="24"/>
        <v>100</v>
      </c>
      <c r="K179" s="47"/>
      <c r="L179" s="160"/>
    </row>
    <row r="180" spans="1:12" ht="31.5">
      <c r="A180" s="191"/>
      <c r="B180" s="199">
        <v>75113</v>
      </c>
      <c r="C180" s="2"/>
      <c r="D180" s="2" t="s">
        <v>322</v>
      </c>
      <c r="E180" s="5">
        <f>E181+E182+E183+E184+E185+E186+E187</f>
        <v>22647.000000000004</v>
      </c>
      <c r="F180" s="3">
        <v>100</v>
      </c>
      <c r="G180" s="5">
        <f>G181+G182+G183+G184+G185+G186+G187</f>
        <v>0</v>
      </c>
      <c r="H180" s="5">
        <f>H181+H182+H183+H184+H185+H186+H187</f>
        <v>0</v>
      </c>
      <c r="I180" s="5">
        <f>I181+I182+I183+I184+I185+I186+I187</f>
        <v>0</v>
      </c>
      <c r="J180" s="22"/>
      <c r="K180" s="47"/>
      <c r="L180" s="159"/>
    </row>
    <row r="181" spans="1:12" ht="24" customHeight="1">
      <c r="A181" s="191"/>
      <c r="B181" s="200"/>
      <c r="C181" s="13">
        <v>3030</v>
      </c>
      <c r="D181" s="13" t="s">
        <v>63</v>
      </c>
      <c r="E181" s="83">
        <v>9440.94</v>
      </c>
      <c r="F181" s="97">
        <v>100</v>
      </c>
      <c r="G181" s="83"/>
      <c r="H181" s="83"/>
      <c r="I181" s="83"/>
      <c r="J181" s="22"/>
      <c r="K181" s="47"/>
      <c r="L181" s="160"/>
    </row>
    <row r="182" spans="1:12" ht="22.5" customHeight="1">
      <c r="A182" s="191"/>
      <c r="B182" s="200"/>
      <c r="C182" s="13">
        <v>4110</v>
      </c>
      <c r="D182" s="13" t="s">
        <v>265</v>
      </c>
      <c r="E182" s="83">
        <v>1034.33</v>
      </c>
      <c r="F182" s="97">
        <v>100</v>
      </c>
      <c r="G182" s="83"/>
      <c r="H182" s="83"/>
      <c r="I182" s="83"/>
      <c r="J182" s="22"/>
      <c r="K182" s="47"/>
      <c r="L182" s="160"/>
    </row>
    <row r="183" spans="1:12" ht="10.5" customHeight="1">
      <c r="A183" s="191"/>
      <c r="B183" s="200"/>
      <c r="C183" s="13">
        <v>4120</v>
      </c>
      <c r="D183" s="13" t="s">
        <v>41</v>
      </c>
      <c r="E183" s="83">
        <v>108.85</v>
      </c>
      <c r="F183" s="97">
        <v>100</v>
      </c>
      <c r="G183" s="83"/>
      <c r="H183" s="83"/>
      <c r="I183" s="83"/>
      <c r="J183" s="22"/>
      <c r="K183" s="47"/>
      <c r="L183" s="160"/>
    </row>
    <row r="184" spans="1:12" ht="19.5" customHeight="1">
      <c r="A184" s="191"/>
      <c r="B184" s="200"/>
      <c r="C184" s="13">
        <v>4170</v>
      </c>
      <c r="D184" s="13" t="s">
        <v>305</v>
      </c>
      <c r="E184" s="83">
        <v>6242</v>
      </c>
      <c r="F184" s="97">
        <v>100</v>
      </c>
      <c r="G184" s="83"/>
      <c r="H184" s="83"/>
      <c r="I184" s="83"/>
      <c r="J184" s="22"/>
      <c r="K184" s="47"/>
      <c r="L184" s="160"/>
    </row>
    <row r="185" spans="1:12" ht="22.5">
      <c r="A185" s="191"/>
      <c r="B185" s="200"/>
      <c r="C185" s="13">
        <v>4210</v>
      </c>
      <c r="D185" s="13" t="s">
        <v>14</v>
      </c>
      <c r="E185" s="83">
        <v>5236.91</v>
      </c>
      <c r="F185" s="97">
        <v>100</v>
      </c>
      <c r="G185" s="83"/>
      <c r="H185" s="83"/>
      <c r="I185" s="83"/>
      <c r="J185" s="22"/>
      <c r="K185" s="47"/>
      <c r="L185" s="160"/>
    </row>
    <row r="186" spans="1:12" ht="20.25" customHeight="1">
      <c r="A186" s="191"/>
      <c r="B186" s="200"/>
      <c r="C186" s="13">
        <v>4300</v>
      </c>
      <c r="D186" s="13" t="s">
        <v>19</v>
      </c>
      <c r="E186" s="83">
        <v>323.2</v>
      </c>
      <c r="F186" s="97">
        <v>100</v>
      </c>
      <c r="G186" s="83"/>
      <c r="H186" s="83"/>
      <c r="I186" s="83"/>
      <c r="J186" s="22"/>
      <c r="K186" s="47"/>
      <c r="L186" s="160"/>
    </row>
    <row r="187" spans="1:12" ht="19.5" customHeight="1">
      <c r="A187" s="192"/>
      <c r="B187" s="201"/>
      <c r="C187" s="13">
        <v>4410</v>
      </c>
      <c r="D187" s="13" t="s">
        <v>64</v>
      </c>
      <c r="E187" s="83">
        <v>260.77</v>
      </c>
      <c r="F187" s="97">
        <v>100</v>
      </c>
      <c r="G187" s="83"/>
      <c r="H187" s="83"/>
      <c r="I187" s="83"/>
      <c r="J187" s="22"/>
      <c r="K187" s="47"/>
      <c r="L187" s="160"/>
    </row>
    <row r="188" spans="1:12" s="23" customFormat="1" ht="23.25" customHeight="1">
      <c r="A188" s="190">
        <v>752</v>
      </c>
      <c r="B188" s="180"/>
      <c r="C188" s="2"/>
      <c r="D188" s="2" t="s">
        <v>350</v>
      </c>
      <c r="E188" s="5">
        <f>E189</f>
        <v>0</v>
      </c>
      <c r="F188" s="5">
        <f>F189</f>
        <v>0</v>
      </c>
      <c r="G188" s="5">
        <f>G189</f>
        <v>0</v>
      </c>
      <c r="H188" s="5">
        <f>H189</f>
        <v>1000</v>
      </c>
      <c r="I188" s="5">
        <f>I189</f>
        <v>690.96</v>
      </c>
      <c r="J188" s="22">
        <f t="shared" si="24"/>
        <v>69.096</v>
      </c>
      <c r="K188" s="3"/>
      <c r="L188" s="160"/>
    </row>
    <row r="189" spans="1:12" ht="20.25" customHeight="1">
      <c r="A189" s="191"/>
      <c r="B189" s="198">
        <v>75212</v>
      </c>
      <c r="C189" s="13"/>
      <c r="D189" s="2" t="s">
        <v>351</v>
      </c>
      <c r="E189" s="5">
        <f>E190+E191+E192</f>
        <v>0</v>
      </c>
      <c r="F189" s="5"/>
      <c r="G189" s="5">
        <f>G190+G191+G192</f>
        <v>0</v>
      </c>
      <c r="H189" s="5">
        <f>H190+H191+H192</f>
        <v>1000</v>
      </c>
      <c r="I189" s="5">
        <f>I190+I191+I192</f>
        <v>690.96</v>
      </c>
      <c r="J189" s="20">
        <f t="shared" si="24"/>
        <v>69.096</v>
      </c>
      <c r="K189" s="3"/>
      <c r="L189" s="159"/>
    </row>
    <row r="190" spans="1:12" ht="22.5" customHeight="1">
      <c r="A190" s="191"/>
      <c r="B190" s="199"/>
      <c r="C190" s="13">
        <v>4210</v>
      </c>
      <c r="D190" s="13" t="s">
        <v>14</v>
      </c>
      <c r="E190" s="15"/>
      <c r="F190" s="47"/>
      <c r="G190" s="15"/>
      <c r="H190" s="15">
        <v>250</v>
      </c>
      <c r="I190" s="15"/>
      <c r="J190" s="22"/>
      <c r="K190" s="47"/>
      <c r="L190" s="160"/>
    </row>
    <row r="191" spans="1:12" ht="19.5" customHeight="1">
      <c r="A191" s="191"/>
      <c r="B191" s="199"/>
      <c r="C191" s="13">
        <v>4300</v>
      </c>
      <c r="D191" s="13" t="s">
        <v>19</v>
      </c>
      <c r="E191" s="15"/>
      <c r="F191" s="47"/>
      <c r="G191" s="15"/>
      <c r="H191" s="15">
        <v>700</v>
      </c>
      <c r="I191" s="15">
        <v>690.96</v>
      </c>
      <c r="J191" s="22">
        <f t="shared" si="24"/>
        <v>98.70857142857143</v>
      </c>
      <c r="K191" s="47"/>
      <c r="L191" s="160"/>
    </row>
    <row r="192" spans="1:12" ht="19.5" customHeight="1">
      <c r="A192" s="192"/>
      <c r="B192" s="218"/>
      <c r="C192" s="13">
        <v>4410</v>
      </c>
      <c r="D192" s="13" t="s">
        <v>64</v>
      </c>
      <c r="E192" s="15"/>
      <c r="F192" s="47"/>
      <c r="G192" s="15"/>
      <c r="H192" s="15">
        <v>50</v>
      </c>
      <c r="I192" s="15"/>
      <c r="J192" s="22"/>
      <c r="K192" s="47"/>
      <c r="L192" s="160"/>
    </row>
    <row r="193" spans="1:12" ht="43.5" customHeight="1">
      <c r="A193" s="193" t="s">
        <v>81</v>
      </c>
      <c r="B193" s="44"/>
      <c r="C193" s="13"/>
      <c r="D193" s="2" t="s">
        <v>295</v>
      </c>
      <c r="E193" s="90">
        <f>E200+E217+E212+E197</f>
        <v>278065.71</v>
      </c>
      <c r="F193" s="93">
        <v>89.5</v>
      </c>
      <c r="G193" s="90">
        <f>G200+G217+G212+G197</f>
        <v>739080</v>
      </c>
      <c r="H193" s="90">
        <f>H200+H217+H212+H197</f>
        <v>461170</v>
      </c>
      <c r="I193" s="90">
        <f>I200+I217+I212+I197</f>
        <v>229470.84000000003</v>
      </c>
      <c r="J193" s="95">
        <f aca="true" t="shared" si="26" ref="J193:J200">(I193/H193)*100</f>
        <v>49.75840579395885</v>
      </c>
      <c r="K193" s="3">
        <f>(I193/E193)*100</f>
        <v>82.52396169236401</v>
      </c>
      <c r="L193" s="159">
        <f>(I193/$I$761)*100</f>
        <v>0.9033650215605679</v>
      </c>
    </row>
    <row r="194" spans="1:12" ht="11.25">
      <c r="A194" s="194"/>
      <c r="B194" s="24"/>
      <c r="C194" s="13"/>
      <c r="D194" s="106" t="s">
        <v>8</v>
      </c>
      <c r="E194" s="92">
        <f>E201+E202+E203+E206+E207+E208+E209+E210+E213+E214+E215+E216+E218+E197+E204+E205</f>
        <v>278065.71</v>
      </c>
      <c r="F194" s="139">
        <v>96</v>
      </c>
      <c r="G194" s="92">
        <f>G201+G202+G203+G206+G207+G208+G209+G210+G213+G214+G215+G216+G218+G197+G204+G205</f>
        <v>319080</v>
      </c>
      <c r="H194" s="92">
        <f>H201+H202+H203+H206+H207+H208+H209+H210+H213+H214+H215+H216+H218+H204+H205</f>
        <v>289080</v>
      </c>
      <c r="I194" s="92">
        <f>I201+I202+I203+I206+I207+I208+I209+I210+I213+I214+I215+I216+I218+I204+I205</f>
        <v>222470.84000000005</v>
      </c>
      <c r="J194" s="107">
        <f t="shared" si="26"/>
        <v>76.95822609658228</v>
      </c>
      <c r="K194" s="3">
        <f>(I194/E194)*100</f>
        <v>80.00657110867789</v>
      </c>
      <c r="L194" s="159">
        <f>(I194/$I$761)*100</f>
        <v>0.8758079029701448</v>
      </c>
    </row>
    <row r="195" spans="1:12" ht="11.25">
      <c r="A195" s="194"/>
      <c r="B195" s="24"/>
      <c r="C195" s="13"/>
      <c r="D195" s="106" t="s">
        <v>166</v>
      </c>
      <c r="E195" s="92">
        <f>E211+E199</f>
        <v>0</v>
      </c>
      <c r="F195" s="117"/>
      <c r="G195" s="92">
        <f>G211+G199</f>
        <v>420000</v>
      </c>
      <c r="H195" s="92">
        <f>H211+H199</f>
        <v>172090</v>
      </c>
      <c r="I195" s="92">
        <f>I211+I199</f>
        <v>7000</v>
      </c>
      <c r="J195" s="107">
        <f t="shared" si="26"/>
        <v>4.0676390260909985</v>
      </c>
      <c r="K195" s="3"/>
      <c r="L195" s="159">
        <f>(I195/$I$761)*100</f>
        <v>0.027557118590422962</v>
      </c>
    </row>
    <row r="196" spans="1:12" ht="11.25">
      <c r="A196" s="194"/>
      <c r="B196" s="24"/>
      <c r="C196" s="13"/>
      <c r="D196" s="106" t="s">
        <v>9</v>
      </c>
      <c r="E196" s="92">
        <f>E211</f>
        <v>0</v>
      </c>
      <c r="F196" s="117"/>
      <c r="G196" s="92">
        <f>G211</f>
        <v>420000</v>
      </c>
      <c r="H196" s="92">
        <f>H211</f>
        <v>165090</v>
      </c>
      <c r="I196" s="92">
        <f>I211</f>
        <v>0</v>
      </c>
      <c r="J196" s="107">
        <f t="shared" si="26"/>
        <v>0</v>
      </c>
      <c r="K196" s="3"/>
      <c r="L196" s="159">
        <f>(I196/$I$761)*100</f>
        <v>0</v>
      </c>
    </row>
    <row r="197" spans="1:12" ht="22.5">
      <c r="A197" s="194"/>
      <c r="B197" s="190">
        <v>75404</v>
      </c>
      <c r="C197" s="2"/>
      <c r="D197" s="175" t="s">
        <v>323</v>
      </c>
      <c r="E197" s="176">
        <f>E198+E199</f>
        <v>4560</v>
      </c>
      <c r="F197" s="177">
        <v>91</v>
      </c>
      <c r="G197" s="176">
        <f>G198+G199</f>
        <v>0</v>
      </c>
      <c r="H197" s="176">
        <f>H198+H199</f>
        <v>7000</v>
      </c>
      <c r="I197" s="176">
        <f>I198+I199</f>
        <v>7000</v>
      </c>
      <c r="J197" s="107">
        <f t="shared" si="26"/>
        <v>100</v>
      </c>
      <c r="K197" s="3"/>
      <c r="L197" s="159"/>
    </row>
    <row r="198" spans="1:12" ht="22.5">
      <c r="A198" s="194"/>
      <c r="B198" s="191"/>
      <c r="C198" s="13">
        <v>3000</v>
      </c>
      <c r="D198" s="13" t="s">
        <v>324</v>
      </c>
      <c r="E198" s="15">
        <v>4560</v>
      </c>
      <c r="F198" s="47">
        <v>91</v>
      </c>
      <c r="G198" s="15"/>
      <c r="H198" s="15"/>
      <c r="I198" s="15"/>
      <c r="J198" s="107"/>
      <c r="K198" s="3"/>
      <c r="L198" s="159"/>
    </row>
    <row r="199" spans="1:12" ht="67.5">
      <c r="A199" s="194"/>
      <c r="B199" s="192"/>
      <c r="C199" s="13">
        <v>6170</v>
      </c>
      <c r="D199" s="13" t="s">
        <v>352</v>
      </c>
      <c r="E199" s="15"/>
      <c r="F199" s="47"/>
      <c r="G199" s="15"/>
      <c r="H199" s="15">
        <v>7000</v>
      </c>
      <c r="I199" s="15">
        <v>7000</v>
      </c>
      <c r="J199" s="184">
        <f t="shared" si="26"/>
        <v>100</v>
      </c>
      <c r="K199" s="3"/>
      <c r="L199" s="159"/>
    </row>
    <row r="200" spans="1:12" ht="21">
      <c r="A200" s="194"/>
      <c r="B200" s="190">
        <v>75412</v>
      </c>
      <c r="C200" s="13"/>
      <c r="D200" s="2" t="s">
        <v>83</v>
      </c>
      <c r="E200" s="90">
        <f>+E204+E205+E202+E203+E206+E209+E210+E211+E207+E208+E201</f>
        <v>263485.89</v>
      </c>
      <c r="F200" s="93">
        <v>90</v>
      </c>
      <c r="G200" s="90">
        <f>G202+G203+G206+G209+G210+G211+G207+G208+G201+G204+G205</f>
        <v>727000</v>
      </c>
      <c r="H200" s="90">
        <f>H202+H203+H206+H209+H210+H211+H207+H208+H201+H204+H205</f>
        <v>442090</v>
      </c>
      <c r="I200" s="90">
        <f>I202+I203+I206+I209+I210+I211+I207+I208+I201+I204+I205</f>
        <v>214313.64</v>
      </c>
      <c r="J200" s="95">
        <f t="shared" si="26"/>
        <v>48.47737790947545</v>
      </c>
      <c r="K200" s="3">
        <f>(I200/E200)*100</f>
        <v>81.33780522364974</v>
      </c>
      <c r="L200" s="159">
        <f aca="true" t="shared" si="27" ref="L200:L210">(I200/$I$761)*100</f>
        <v>0.8436951990036021</v>
      </c>
    </row>
    <row r="201" spans="1:12" ht="21.75" customHeight="1">
      <c r="A201" s="194"/>
      <c r="B201" s="194"/>
      <c r="C201" s="13">
        <v>3030</v>
      </c>
      <c r="D201" s="13" t="s">
        <v>63</v>
      </c>
      <c r="E201" s="83">
        <v>49688.25</v>
      </c>
      <c r="F201" s="97">
        <v>97</v>
      </c>
      <c r="G201" s="83">
        <v>55000</v>
      </c>
      <c r="H201" s="83">
        <v>55000</v>
      </c>
      <c r="I201" s="83">
        <v>46642.15</v>
      </c>
      <c r="J201" s="96">
        <f aca="true" t="shared" si="28" ref="J201:J209">(I201/H201)*100</f>
        <v>84.80390909090909</v>
      </c>
      <c r="K201" s="47">
        <f>(I201/E201)*100</f>
        <v>93.8695768114192</v>
      </c>
      <c r="L201" s="170">
        <f t="shared" si="27"/>
        <v>0.1836176084088995</v>
      </c>
    </row>
    <row r="202" spans="1:12" ht="21.75" customHeight="1">
      <c r="A202" s="194"/>
      <c r="B202" s="194"/>
      <c r="C202" s="13">
        <v>4170</v>
      </c>
      <c r="D202" s="13" t="s">
        <v>30</v>
      </c>
      <c r="E202" s="83">
        <v>34011.55</v>
      </c>
      <c r="F202" s="97">
        <v>97</v>
      </c>
      <c r="G202" s="83">
        <v>35000</v>
      </c>
      <c r="H202" s="83">
        <v>35000</v>
      </c>
      <c r="I202" s="83">
        <v>29568.4</v>
      </c>
      <c r="J202" s="96">
        <f t="shared" si="28"/>
        <v>84.48114285714287</v>
      </c>
      <c r="K202" s="47">
        <f>(I202/E202)*100</f>
        <v>86.93634956360413</v>
      </c>
      <c r="L202" s="170">
        <f t="shared" si="27"/>
        <v>0.11640284361843747</v>
      </c>
    </row>
    <row r="203" spans="1:12" ht="21" customHeight="1">
      <c r="A203" s="194"/>
      <c r="B203" s="194"/>
      <c r="C203" s="43">
        <v>4210</v>
      </c>
      <c r="D203" s="13" t="s">
        <v>14</v>
      </c>
      <c r="E203" s="83">
        <v>93408.35</v>
      </c>
      <c r="F203" s="97">
        <v>96</v>
      </c>
      <c r="G203" s="83">
        <v>85000</v>
      </c>
      <c r="H203" s="83">
        <v>85000</v>
      </c>
      <c r="I203" s="83">
        <v>77372.46</v>
      </c>
      <c r="J203" s="97">
        <f t="shared" si="28"/>
        <v>91.02642352941177</v>
      </c>
      <c r="K203" s="47">
        <f>(I203/E203)*100</f>
        <v>82.83248767374651</v>
      </c>
      <c r="L203" s="170">
        <f t="shared" si="27"/>
        <v>0.30459457940753676</v>
      </c>
    </row>
    <row r="204" spans="1:12" ht="21" customHeight="1">
      <c r="A204" s="194"/>
      <c r="B204" s="194"/>
      <c r="C204" s="43">
        <v>4217</v>
      </c>
      <c r="D204" s="13" t="s">
        <v>14</v>
      </c>
      <c r="E204" s="83"/>
      <c r="F204" s="97"/>
      <c r="G204" s="83">
        <v>22500</v>
      </c>
      <c r="H204" s="83"/>
      <c r="I204" s="83"/>
      <c r="J204" s="97"/>
      <c r="K204" s="47"/>
      <c r="L204" s="170"/>
    </row>
    <row r="205" spans="1:12" ht="21" customHeight="1">
      <c r="A205" s="194"/>
      <c r="B205" s="194"/>
      <c r="C205" s="43">
        <v>4219</v>
      </c>
      <c r="D205" s="13" t="s">
        <v>14</v>
      </c>
      <c r="E205" s="83"/>
      <c r="F205" s="97"/>
      <c r="G205" s="83">
        <v>7500</v>
      </c>
      <c r="H205" s="83"/>
      <c r="I205" s="83"/>
      <c r="J205" s="97"/>
      <c r="K205" s="47"/>
      <c r="L205" s="170"/>
    </row>
    <row r="206" spans="1:12" ht="11.25">
      <c r="A206" s="194"/>
      <c r="B206" s="194"/>
      <c r="C206" s="43">
        <v>4260</v>
      </c>
      <c r="D206" s="13" t="s">
        <v>15</v>
      </c>
      <c r="E206" s="83">
        <v>18596.6</v>
      </c>
      <c r="F206" s="97">
        <v>91</v>
      </c>
      <c r="G206" s="83">
        <v>25000</v>
      </c>
      <c r="H206" s="83">
        <v>25000</v>
      </c>
      <c r="I206" s="83">
        <v>21669.44</v>
      </c>
      <c r="J206" s="96">
        <f t="shared" si="28"/>
        <v>86.67775999999999</v>
      </c>
      <c r="K206" s="47">
        <f>(I206/E206)*100</f>
        <v>116.52366561629546</v>
      </c>
      <c r="L206" s="170">
        <f t="shared" si="27"/>
        <v>0.08530676112400785</v>
      </c>
    </row>
    <row r="207" spans="1:12" ht="20.25" customHeight="1">
      <c r="A207" s="194"/>
      <c r="B207" s="194"/>
      <c r="C207" s="43">
        <v>4270</v>
      </c>
      <c r="D207" s="13" t="s">
        <v>17</v>
      </c>
      <c r="E207" s="83">
        <v>11250</v>
      </c>
      <c r="F207" s="97">
        <v>94</v>
      </c>
      <c r="G207" s="83">
        <v>12000</v>
      </c>
      <c r="H207" s="83">
        <v>12000</v>
      </c>
      <c r="I207" s="83">
        <v>1052.88</v>
      </c>
      <c r="J207" s="96">
        <f t="shared" si="28"/>
        <v>8.774000000000001</v>
      </c>
      <c r="K207" s="47">
        <f>(I207/E207)*100</f>
        <v>9.358933333333335</v>
      </c>
      <c r="L207" s="170">
        <f t="shared" si="27"/>
        <v>0.00414490557449779</v>
      </c>
    </row>
    <row r="208" spans="1:12" ht="21" customHeight="1">
      <c r="A208" s="194"/>
      <c r="B208" s="194"/>
      <c r="C208" s="43">
        <v>4280</v>
      </c>
      <c r="D208" s="13" t="s">
        <v>70</v>
      </c>
      <c r="E208" s="83">
        <v>8890</v>
      </c>
      <c r="F208" s="97">
        <v>99</v>
      </c>
      <c r="G208" s="83">
        <v>10000</v>
      </c>
      <c r="H208" s="83">
        <v>10000</v>
      </c>
      <c r="I208" s="83">
        <v>5355</v>
      </c>
      <c r="J208" s="96">
        <f t="shared" si="28"/>
        <v>53.55</v>
      </c>
      <c r="K208" s="47">
        <f>(I208/E208)*100</f>
        <v>60.23622047244095</v>
      </c>
      <c r="L208" s="170">
        <f t="shared" si="27"/>
        <v>0.02108119572167357</v>
      </c>
    </row>
    <row r="209" spans="1:12" ht="19.5" customHeight="1">
      <c r="A209" s="194"/>
      <c r="B209" s="194"/>
      <c r="C209" s="13">
        <v>4300</v>
      </c>
      <c r="D209" s="13" t="s">
        <v>19</v>
      </c>
      <c r="E209" s="83">
        <v>30699.3</v>
      </c>
      <c r="F209" s="97">
        <v>97.5</v>
      </c>
      <c r="G209" s="83">
        <v>38000</v>
      </c>
      <c r="H209" s="83">
        <v>38000</v>
      </c>
      <c r="I209" s="83">
        <v>16585.58</v>
      </c>
      <c r="J209" s="96">
        <f t="shared" si="28"/>
        <v>43.646263157894744</v>
      </c>
      <c r="K209" s="47">
        <f>(I209/E209)*100</f>
        <v>54.02592241516908</v>
      </c>
      <c r="L209" s="170">
        <f t="shared" si="27"/>
        <v>0.0652929707072782</v>
      </c>
    </row>
    <row r="210" spans="1:12" ht="14.25" customHeight="1">
      <c r="A210" s="194"/>
      <c r="B210" s="194"/>
      <c r="C210" s="13">
        <v>4430</v>
      </c>
      <c r="D210" s="13" t="s">
        <v>33</v>
      </c>
      <c r="E210" s="83">
        <v>16941.84</v>
      </c>
      <c r="F210" s="97">
        <v>100</v>
      </c>
      <c r="G210" s="83">
        <v>17000</v>
      </c>
      <c r="H210" s="83">
        <v>17000</v>
      </c>
      <c r="I210" s="83">
        <v>16067.73</v>
      </c>
      <c r="J210" s="97">
        <f>(I210/H210)*100</f>
        <v>94.51605882352942</v>
      </c>
      <c r="K210" s="47">
        <f>(I210/E210)*100</f>
        <v>94.8405249961043</v>
      </c>
      <c r="L210" s="170">
        <f t="shared" si="27"/>
        <v>0.06325433444127097</v>
      </c>
    </row>
    <row r="211" spans="1:12" ht="32.25" customHeight="1">
      <c r="A211" s="194"/>
      <c r="B211" s="194"/>
      <c r="C211" s="13">
        <v>6050</v>
      </c>
      <c r="D211" s="13" t="s">
        <v>267</v>
      </c>
      <c r="E211" s="83"/>
      <c r="F211" s="97"/>
      <c r="G211" s="83">
        <v>420000</v>
      </c>
      <c r="H211" s="83">
        <v>165090</v>
      </c>
      <c r="I211" s="83"/>
      <c r="J211" s="96">
        <f>(I211/H211)*100</f>
        <v>0</v>
      </c>
      <c r="K211" s="47"/>
      <c r="L211" s="160"/>
    </row>
    <row r="212" spans="1:12" ht="21">
      <c r="A212" s="194"/>
      <c r="B212" s="190">
        <v>75421</v>
      </c>
      <c r="C212" s="44"/>
      <c r="D212" s="2" t="s">
        <v>212</v>
      </c>
      <c r="E212" s="81">
        <f>E216+E214+E213+E215</f>
        <v>0</v>
      </c>
      <c r="F212" s="87"/>
      <c r="G212" s="81">
        <f>G216+G214+G213+G215</f>
        <v>80</v>
      </c>
      <c r="H212" s="81">
        <f>H216+H214+H213+H215</f>
        <v>80</v>
      </c>
      <c r="I212" s="81">
        <f>I216+I214+I213+I215</f>
        <v>0</v>
      </c>
      <c r="J212" s="20"/>
      <c r="K212" s="3"/>
      <c r="L212" s="159"/>
    </row>
    <row r="213" spans="1:12" ht="20.25" customHeight="1">
      <c r="A213" s="194"/>
      <c r="B213" s="196"/>
      <c r="C213" s="24">
        <v>4170</v>
      </c>
      <c r="D213" s="13" t="s">
        <v>30</v>
      </c>
      <c r="E213" s="100"/>
      <c r="F213" s="42"/>
      <c r="G213" s="100">
        <v>20</v>
      </c>
      <c r="H213" s="100">
        <v>20</v>
      </c>
      <c r="I213" s="100"/>
      <c r="J213" s="22"/>
      <c r="K213" s="3"/>
      <c r="L213" s="159"/>
    </row>
    <row r="214" spans="1:12" ht="19.5" customHeight="1">
      <c r="A214" s="194"/>
      <c r="B214" s="194"/>
      <c r="C214" s="24">
        <v>4210</v>
      </c>
      <c r="D214" s="13" t="s">
        <v>14</v>
      </c>
      <c r="E214" s="84"/>
      <c r="F214" s="55"/>
      <c r="G214" s="84">
        <v>20</v>
      </c>
      <c r="H214" s="84">
        <v>20</v>
      </c>
      <c r="I214" s="84"/>
      <c r="J214" s="22"/>
      <c r="K214" s="3"/>
      <c r="L214" s="159"/>
    </row>
    <row r="215" spans="1:12" ht="20.25" customHeight="1">
      <c r="A215" s="194"/>
      <c r="B215" s="194"/>
      <c r="C215" s="24">
        <v>4270</v>
      </c>
      <c r="D215" s="13" t="s">
        <v>17</v>
      </c>
      <c r="E215" s="84"/>
      <c r="F215" s="55"/>
      <c r="G215" s="84">
        <v>20</v>
      </c>
      <c r="H215" s="84">
        <v>20</v>
      </c>
      <c r="I215" s="84"/>
      <c r="J215" s="22"/>
      <c r="K215" s="3"/>
      <c r="L215" s="159"/>
    </row>
    <row r="216" spans="1:12" ht="20.25" customHeight="1">
      <c r="A216" s="194"/>
      <c r="B216" s="219"/>
      <c r="C216" s="24">
        <v>4300</v>
      </c>
      <c r="D216" s="13" t="s">
        <v>303</v>
      </c>
      <c r="E216" s="84"/>
      <c r="F216" s="55"/>
      <c r="G216" s="84">
        <v>20</v>
      </c>
      <c r="H216" s="84">
        <v>20</v>
      </c>
      <c r="I216" s="84"/>
      <c r="J216" s="22"/>
      <c r="K216" s="3"/>
      <c r="L216" s="159"/>
    </row>
    <row r="217" spans="1:12" s="23" customFormat="1" ht="21">
      <c r="A217" s="194"/>
      <c r="B217" s="190">
        <v>75495</v>
      </c>
      <c r="C217" s="44"/>
      <c r="D217" s="2" t="s">
        <v>25</v>
      </c>
      <c r="E217" s="81">
        <f>E218</f>
        <v>10019.82</v>
      </c>
      <c r="F217" s="87">
        <v>84</v>
      </c>
      <c r="G217" s="81">
        <f>G218</f>
        <v>12000</v>
      </c>
      <c r="H217" s="81">
        <f>H218</f>
        <v>12000</v>
      </c>
      <c r="I217" s="81">
        <f>I218</f>
        <v>8157.2</v>
      </c>
      <c r="J217" s="95">
        <f>(I217/H217)*100</f>
        <v>67.97666666666666</v>
      </c>
      <c r="K217" s="3">
        <f>(I217/E217)*100</f>
        <v>81.41064410338709</v>
      </c>
      <c r="L217" s="159">
        <f>(I217/$I$761)*100</f>
        <v>0.0321127039665426</v>
      </c>
    </row>
    <row r="218" spans="1:12" ht="14.25" customHeight="1">
      <c r="A218" s="194"/>
      <c r="B218" s="196"/>
      <c r="C218" s="24">
        <v>4260</v>
      </c>
      <c r="D218" s="13" t="s">
        <v>15</v>
      </c>
      <c r="E218" s="100">
        <v>10019.82</v>
      </c>
      <c r="F218" s="42">
        <v>84</v>
      </c>
      <c r="G218" s="100">
        <v>12000</v>
      </c>
      <c r="H218" s="100">
        <v>12000</v>
      </c>
      <c r="I218" s="100">
        <v>8157.2</v>
      </c>
      <c r="J218" s="95">
        <f>(I218/H218)*100</f>
        <v>67.97666666666666</v>
      </c>
      <c r="K218" s="3"/>
      <c r="L218" s="159"/>
    </row>
    <row r="219" spans="1:12" ht="24" customHeight="1">
      <c r="A219" s="198">
        <v>757</v>
      </c>
      <c r="B219" s="24"/>
      <c r="C219" s="13"/>
      <c r="D219" s="2" t="s">
        <v>84</v>
      </c>
      <c r="E219" s="90">
        <f>E220+E224</f>
        <v>570167.05</v>
      </c>
      <c r="F219" s="93">
        <v>99</v>
      </c>
      <c r="G219" s="90">
        <f>G220+G224</f>
        <v>540000</v>
      </c>
      <c r="H219" s="90">
        <f>H220+H224</f>
        <v>575050</v>
      </c>
      <c r="I219" s="90">
        <f>I220+I224</f>
        <v>574533.45</v>
      </c>
      <c r="J219" s="95">
        <f>(I219/H219)*100</f>
        <v>99.9101730284323</v>
      </c>
      <c r="K219" s="3">
        <f>(I219/E219)*100</f>
        <v>100.76581065145731</v>
      </c>
      <c r="L219" s="159">
        <f>(I219/$I$761)*100</f>
        <v>2.2617837736878346</v>
      </c>
    </row>
    <row r="220" spans="1:12" s="23" customFormat="1" ht="30.75" customHeight="1">
      <c r="A220" s="194"/>
      <c r="B220" s="198">
        <v>75702</v>
      </c>
      <c r="C220" s="2"/>
      <c r="D220" s="2" t="s">
        <v>85</v>
      </c>
      <c r="E220" s="90">
        <f>E222+E221+E223</f>
        <v>570167.05</v>
      </c>
      <c r="F220" s="93">
        <v>99</v>
      </c>
      <c r="G220" s="90">
        <f>G222+G221+G223</f>
        <v>400000</v>
      </c>
      <c r="H220" s="90">
        <f>H222+H221+H223</f>
        <v>575050</v>
      </c>
      <c r="I220" s="90">
        <f>I222+I221+I223</f>
        <v>574533.45</v>
      </c>
      <c r="J220" s="95">
        <f>(I220/H220)*100</f>
        <v>99.9101730284323</v>
      </c>
      <c r="K220" s="47">
        <f>(I220/E220)*100</f>
        <v>100.76581065145731</v>
      </c>
      <c r="L220" s="160">
        <f>(I220/$I$761)*100</f>
        <v>2.2617837736878346</v>
      </c>
    </row>
    <row r="221" spans="1:12" s="23" customFormat="1" ht="12.75" customHeight="1">
      <c r="A221" s="194"/>
      <c r="B221" s="199"/>
      <c r="C221" s="13">
        <v>4580</v>
      </c>
      <c r="D221" s="13" t="s">
        <v>249</v>
      </c>
      <c r="E221" s="15"/>
      <c r="F221" s="47"/>
      <c r="G221" s="15"/>
      <c r="H221" s="15">
        <v>50</v>
      </c>
      <c r="I221" s="15"/>
      <c r="J221" s="95"/>
      <c r="K221" s="47"/>
      <c r="L221" s="160"/>
    </row>
    <row r="222" spans="1:12" ht="21" customHeight="1">
      <c r="A222" s="194"/>
      <c r="B222" s="199"/>
      <c r="C222" s="13">
        <v>8070</v>
      </c>
      <c r="D222" s="13" t="s">
        <v>86</v>
      </c>
      <c r="E222" s="83">
        <v>570167.05</v>
      </c>
      <c r="F222" s="97">
        <v>99</v>
      </c>
      <c r="G222" s="83">
        <v>400000</v>
      </c>
      <c r="H222" s="83"/>
      <c r="I222" s="83"/>
      <c r="J222" s="95"/>
      <c r="K222" s="47"/>
      <c r="L222" s="160"/>
    </row>
    <row r="223" spans="1:12" ht="89.25" customHeight="1">
      <c r="A223" s="194"/>
      <c r="B223" s="201"/>
      <c r="C223" s="13">
        <v>8110</v>
      </c>
      <c r="D223" s="13" t="s">
        <v>353</v>
      </c>
      <c r="E223" s="83"/>
      <c r="F223" s="97"/>
      <c r="G223" s="83"/>
      <c r="H223" s="83">
        <v>575000</v>
      </c>
      <c r="I223" s="83">
        <v>574533.45</v>
      </c>
      <c r="J223" s="22">
        <f>(I223/H223)*100</f>
        <v>99.91886086956521</v>
      </c>
      <c r="K223" s="47"/>
      <c r="L223" s="160">
        <f>(I223/$I$761)*100</f>
        <v>2.2617837736878346</v>
      </c>
    </row>
    <row r="224" spans="1:12" ht="65.25" customHeight="1">
      <c r="A224" s="191"/>
      <c r="B224" s="2">
        <v>75704</v>
      </c>
      <c r="C224" s="13"/>
      <c r="D224" s="13" t="s">
        <v>247</v>
      </c>
      <c r="E224" s="83">
        <f>E225</f>
        <v>0</v>
      </c>
      <c r="F224" s="97"/>
      <c r="G224" s="83">
        <f>G225</f>
        <v>140000</v>
      </c>
      <c r="H224" s="83">
        <f>H225</f>
        <v>0</v>
      </c>
      <c r="I224" s="83">
        <f>I225</f>
        <v>0</v>
      </c>
      <c r="J224" s="96"/>
      <c r="K224" s="3"/>
      <c r="L224" s="159"/>
    </row>
    <row r="225" spans="1:12" ht="22.5">
      <c r="A225" s="138"/>
      <c r="B225" s="2"/>
      <c r="C225" s="13">
        <v>8020</v>
      </c>
      <c r="D225" s="13" t="s">
        <v>248</v>
      </c>
      <c r="E225" s="83"/>
      <c r="F225" s="97"/>
      <c r="G225" s="83">
        <v>140000</v>
      </c>
      <c r="H225" s="83"/>
      <c r="I225" s="83"/>
      <c r="J225" s="96"/>
      <c r="K225" s="3"/>
      <c r="L225" s="159"/>
    </row>
    <row r="226" spans="1:12" ht="22.5" customHeight="1">
      <c r="A226" s="209">
        <v>758</v>
      </c>
      <c r="B226" s="2"/>
      <c r="C226" s="13"/>
      <c r="D226" s="2" t="s">
        <v>87</v>
      </c>
      <c r="E226" s="92"/>
      <c r="F226" s="93"/>
      <c r="G226" s="90">
        <f aca="true" t="shared" si="29" ref="G226:I227">G227</f>
        <v>142423</v>
      </c>
      <c r="H226" s="90">
        <f t="shared" si="29"/>
        <v>111000</v>
      </c>
      <c r="I226" s="90">
        <f t="shared" si="29"/>
        <v>0</v>
      </c>
      <c r="J226" s="95"/>
      <c r="K226" s="3"/>
      <c r="L226" s="159"/>
    </row>
    <row r="227" spans="1:12" ht="22.5" customHeight="1">
      <c r="A227" s="210"/>
      <c r="B227" s="195">
        <v>75818</v>
      </c>
      <c r="C227" s="13"/>
      <c r="D227" s="2" t="s">
        <v>88</v>
      </c>
      <c r="E227" s="92"/>
      <c r="F227" s="93"/>
      <c r="G227" s="90">
        <f t="shared" si="29"/>
        <v>142423</v>
      </c>
      <c r="H227" s="90">
        <f t="shared" si="29"/>
        <v>111000</v>
      </c>
      <c r="I227" s="90">
        <f t="shared" si="29"/>
        <v>0</v>
      </c>
      <c r="J227" s="95"/>
      <c r="K227" s="3"/>
      <c r="L227" s="159"/>
    </row>
    <row r="228" spans="1:12" ht="11.25" customHeight="1">
      <c r="A228" s="210"/>
      <c r="B228" s="195"/>
      <c r="C228" s="13">
        <v>4810</v>
      </c>
      <c r="D228" s="13" t="s">
        <v>89</v>
      </c>
      <c r="E228" s="92"/>
      <c r="F228" s="93"/>
      <c r="G228" s="83">
        <v>142423</v>
      </c>
      <c r="H228" s="92">
        <v>111000</v>
      </c>
      <c r="I228" s="92"/>
      <c r="J228" s="95"/>
      <c r="K228" s="3"/>
      <c r="L228" s="159"/>
    </row>
    <row r="229" spans="1:12" ht="21" customHeight="1">
      <c r="A229" s="209">
        <v>801</v>
      </c>
      <c r="B229" s="44"/>
      <c r="C229" s="44"/>
      <c r="D229" s="2" t="s">
        <v>90</v>
      </c>
      <c r="E229" s="90">
        <f>E232+E276+E278+E313+E349+E363+E384+E407+E428+E452+E432+E310+E442</f>
        <v>8834515.579999998</v>
      </c>
      <c r="F229" s="93">
        <v>95.2</v>
      </c>
      <c r="G229" s="90">
        <f>G232+G276+G278+G313+G349+G363+G384+G407+G428+G452+G432+G310+G442</f>
        <v>8956293.86</v>
      </c>
      <c r="H229" s="90">
        <f>H232+H276+H278+H313+H349+H363+H384+H407+H428+H452+H432+H310+H442</f>
        <v>9630022.76</v>
      </c>
      <c r="I229" s="90">
        <f>I232+I276+I278+I313+I349+I363+I384+I407+I428+I452+I432+I310+I442</f>
        <v>9273408.65</v>
      </c>
      <c r="J229" s="95">
        <f aca="true" t="shared" si="30" ref="J229:J329">(I229/H229)*100</f>
        <v>96.29685080827369</v>
      </c>
      <c r="K229" s="3">
        <f>(I229/E229)*100</f>
        <v>104.96793588766305</v>
      </c>
      <c r="L229" s="159">
        <f>(I229/$I$761)*100</f>
        <v>36.506917415072024</v>
      </c>
    </row>
    <row r="230" spans="1:12" ht="11.25">
      <c r="A230" s="209"/>
      <c r="B230" s="54"/>
      <c r="C230" s="44"/>
      <c r="D230" s="108" t="s">
        <v>167</v>
      </c>
      <c r="E230" s="109">
        <f>E272+E275++E348+E309+E273+E274</f>
        <v>182249.99000000002</v>
      </c>
      <c r="F230" s="109">
        <v>91</v>
      </c>
      <c r="G230" s="109">
        <f>G272+G275++G348+G309+G274+G273</f>
        <v>83000</v>
      </c>
      <c r="H230" s="109">
        <f>H272+H275++H348+H309+H274+H273</f>
        <v>16000</v>
      </c>
      <c r="I230" s="109">
        <f>I272+I275++I348+I309+I274+I273</f>
        <v>10594.59</v>
      </c>
      <c r="J230" s="107">
        <f t="shared" si="30"/>
        <v>66.2161875</v>
      </c>
      <c r="K230" s="47">
        <f>(I230/E230)*100</f>
        <v>5.813218425965346</v>
      </c>
      <c r="L230" s="160">
        <f>(I230/$I$761)*100</f>
        <v>0.04170805329241561</v>
      </c>
    </row>
    <row r="231" spans="1:12" ht="12" customHeight="1">
      <c r="A231" s="209"/>
      <c r="B231" s="54"/>
      <c r="C231" s="44"/>
      <c r="D231" s="108" t="s">
        <v>12</v>
      </c>
      <c r="E231" s="109">
        <f>E229-E230</f>
        <v>8652265.589999998</v>
      </c>
      <c r="F231" s="123">
        <v>95</v>
      </c>
      <c r="G231" s="109">
        <f>G229-G230</f>
        <v>8873293.86</v>
      </c>
      <c r="H231" s="109">
        <f>H229-H230</f>
        <v>9614022.76</v>
      </c>
      <c r="I231" s="109">
        <f>I229-I230</f>
        <v>9262814.06</v>
      </c>
      <c r="J231" s="107">
        <f t="shared" si="30"/>
        <v>96.34691212235076</v>
      </c>
      <c r="K231" s="47">
        <f>(I231/E231)*100</f>
        <v>107.05651558715044</v>
      </c>
      <c r="L231" s="160">
        <f>(I231/$I$761)*100</f>
        <v>36.46520936177961</v>
      </c>
    </row>
    <row r="232" spans="1:12" ht="21">
      <c r="A232" s="210"/>
      <c r="B232" s="190">
        <v>80101</v>
      </c>
      <c r="C232" s="44"/>
      <c r="D232" s="2" t="s">
        <v>91</v>
      </c>
      <c r="E232" s="90">
        <f>SUM(E233:E275)</f>
        <v>3432474.1999999997</v>
      </c>
      <c r="F232" s="93">
        <v>95</v>
      </c>
      <c r="G232" s="90">
        <f>SUM(G233:G275)</f>
        <v>3564596.4</v>
      </c>
      <c r="H232" s="90">
        <f>SUM(H233:H275)</f>
        <v>3917975.63</v>
      </c>
      <c r="I232" s="90">
        <f>SUM(I233:I275)</f>
        <v>3820351.080000001</v>
      </c>
      <c r="J232" s="95">
        <f t="shared" si="30"/>
        <v>97.50829103549073</v>
      </c>
      <c r="K232" s="3">
        <f>(I232/E232)*100</f>
        <v>111.30021254056335</v>
      </c>
      <c r="L232" s="159">
        <f>(I232/$I$761)*100</f>
        <v>15.039695395515782</v>
      </c>
    </row>
    <row r="233" spans="1:12" ht="99" customHeight="1">
      <c r="A233" s="210"/>
      <c r="B233" s="196"/>
      <c r="C233" s="24">
        <v>2590</v>
      </c>
      <c r="D233" s="13" t="s">
        <v>272</v>
      </c>
      <c r="E233" s="15">
        <v>815244.44</v>
      </c>
      <c r="F233" s="47">
        <v>100</v>
      </c>
      <c r="G233" s="15">
        <v>927326.4</v>
      </c>
      <c r="H233" s="15">
        <v>1595225.4</v>
      </c>
      <c r="I233" s="15">
        <v>1592312.39</v>
      </c>
      <c r="J233" s="22">
        <f t="shared" si="30"/>
        <v>99.81739194975205</v>
      </c>
      <c r="K233" s="47">
        <f>(I233/E233)*100</f>
        <v>195.317172601631</v>
      </c>
      <c r="L233" s="160">
        <f>(I233/$I$761)*100</f>
        <v>6.268505909175688</v>
      </c>
    </row>
    <row r="234" spans="1:12" ht="91.5" customHeight="1">
      <c r="A234" s="210"/>
      <c r="B234" s="196"/>
      <c r="C234" s="24">
        <v>2830</v>
      </c>
      <c r="D234" s="13" t="s">
        <v>286</v>
      </c>
      <c r="E234" s="15"/>
      <c r="F234" s="47"/>
      <c r="G234" s="15"/>
      <c r="H234" s="15">
        <v>5059.61</v>
      </c>
      <c r="I234" s="15">
        <v>5059.61</v>
      </c>
      <c r="J234" s="22">
        <f t="shared" si="30"/>
        <v>100</v>
      </c>
      <c r="K234" s="47"/>
      <c r="L234" s="160"/>
    </row>
    <row r="235" spans="1:12" ht="34.5" customHeight="1">
      <c r="A235" s="210"/>
      <c r="B235" s="194"/>
      <c r="C235" s="24">
        <v>3020</v>
      </c>
      <c r="D235" s="13" t="s">
        <v>268</v>
      </c>
      <c r="E235" s="83">
        <v>101202.1</v>
      </c>
      <c r="F235" s="97">
        <v>98</v>
      </c>
      <c r="G235" s="83">
        <v>97168</v>
      </c>
      <c r="H235" s="83">
        <v>94826</v>
      </c>
      <c r="I235" s="83">
        <v>92633.55</v>
      </c>
      <c r="J235" s="47">
        <f t="shared" si="30"/>
        <v>97.68792314344168</v>
      </c>
      <c r="K235" s="47">
        <f>(I235/E235)*100</f>
        <v>91.5332290535473</v>
      </c>
      <c r="L235" s="160">
        <f aca="true" t="shared" si="31" ref="L235:L248">(I235/$I$761)*100</f>
        <v>0.3646733889716965</v>
      </c>
    </row>
    <row r="236" spans="1:12" ht="21.75" customHeight="1">
      <c r="A236" s="210"/>
      <c r="B236" s="194"/>
      <c r="C236" s="24">
        <v>4010</v>
      </c>
      <c r="D236" s="13" t="s">
        <v>256</v>
      </c>
      <c r="E236" s="83">
        <v>1357594.58</v>
      </c>
      <c r="F236" s="97">
        <v>98</v>
      </c>
      <c r="G236" s="83">
        <v>1313923</v>
      </c>
      <c r="H236" s="83">
        <v>1320084</v>
      </c>
      <c r="I236" s="83">
        <v>1283112.89</v>
      </c>
      <c r="J236" s="47">
        <f t="shared" si="30"/>
        <v>97.19933655737059</v>
      </c>
      <c r="K236" s="47">
        <f>(I236/E236)*100</f>
        <v>94.51370157945091</v>
      </c>
      <c r="L236" s="160">
        <f t="shared" si="31"/>
        <v>5.051270582090048</v>
      </c>
    </row>
    <row r="237" spans="1:12" ht="23.25" customHeight="1">
      <c r="A237" s="210"/>
      <c r="B237" s="194"/>
      <c r="C237" s="24">
        <v>4017</v>
      </c>
      <c r="D237" s="13" t="s">
        <v>59</v>
      </c>
      <c r="E237" s="83">
        <v>40000.18</v>
      </c>
      <c r="F237" s="97">
        <v>80</v>
      </c>
      <c r="G237" s="83">
        <v>13232</v>
      </c>
      <c r="H237" s="83">
        <v>11646.88</v>
      </c>
      <c r="I237" s="83">
        <v>11642.91</v>
      </c>
      <c r="J237" s="47">
        <f t="shared" si="30"/>
        <v>99.96591361806767</v>
      </c>
      <c r="K237" s="47">
        <f>(I237/E237)*100</f>
        <v>29.107144017851923</v>
      </c>
      <c r="L237" s="160">
        <f t="shared" si="31"/>
        <v>0.04583500737251735</v>
      </c>
    </row>
    <row r="238" spans="1:12" ht="24.75" customHeight="1">
      <c r="A238" s="210"/>
      <c r="B238" s="194"/>
      <c r="C238" s="24">
        <v>4019</v>
      </c>
      <c r="D238" s="13" t="s">
        <v>59</v>
      </c>
      <c r="E238" s="83">
        <v>6960.6</v>
      </c>
      <c r="F238" s="97">
        <v>83</v>
      </c>
      <c r="G238" s="83">
        <v>2441</v>
      </c>
      <c r="H238" s="83">
        <v>2140.1</v>
      </c>
      <c r="I238" s="83">
        <v>2054.59</v>
      </c>
      <c r="J238" s="47">
        <f t="shared" si="30"/>
        <v>96.00439231811599</v>
      </c>
      <c r="K238" s="47">
        <f>(I238/E238)*100</f>
        <v>29.517426658621382</v>
      </c>
      <c r="L238" s="160">
        <f t="shared" si="31"/>
        <v>0.00808836861209959</v>
      </c>
    </row>
    <row r="239" spans="1:12" ht="22.5">
      <c r="A239" s="210"/>
      <c r="B239" s="194"/>
      <c r="C239" s="24">
        <v>4040</v>
      </c>
      <c r="D239" s="13" t="s">
        <v>279</v>
      </c>
      <c r="E239" s="83">
        <v>102636.9</v>
      </c>
      <c r="F239" s="97">
        <v>100</v>
      </c>
      <c r="G239" s="83">
        <v>108670</v>
      </c>
      <c r="H239" s="83">
        <v>107240</v>
      </c>
      <c r="I239" s="83">
        <v>107239.22</v>
      </c>
      <c r="J239" s="47">
        <f t="shared" si="30"/>
        <v>99.99927265945543</v>
      </c>
      <c r="K239" s="47">
        <f>(I239/E239)*100</f>
        <v>104.4840793126059</v>
      </c>
      <c r="L239" s="160">
        <f t="shared" si="31"/>
        <v>0.4221719861549226</v>
      </c>
    </row>
    <row r="240" spans="1:12" ht="20.25" customHeight="1">
      <c r="A240" s="210"/>
      <c r="B240" s="194"/>
      <c r="C240" s="24">
        <v>4047</v>
      </c>
      <c r="D240" s="13" t="s">
        <v>279</v>
      </c>
      <c r="E240" s="83"/>
      <c r="F240" s="97"/>
      <c r="G240" s="83"/>
      <c r="H240" s="83">
        <v>1705.12</v>
      </c>
      <c r="I240" s="83">
        <v>1705.12</v>
      </c>
      <c r="J240" s="47">
        <f t="shared" si="30"/>
        <v>100</v>
      </c>
      <c r="K240" s="47"/>
      <c r="L240" s="160">
        <f t="shared" si="31"/>
        <v>0.006712599150128858</v>
      </c>
    </row>
    <row r="241" spans="1:12" ht="20.25" customHeight="1">
      <c r="A241" s="210"/>
      <c r="B241" s="194"/>
      <c r="C241" s="24">
        <v>4049</v>
      </c>
      <c r="D241" s="13" t="s">
        <v>279</v>
      </c>
      <c r="E241" s="83"/>
      <c r="F241" s="97"/>
      <c r="G241" s="83"/>
      <c r="H241" s="83">
        <v>300.9</v>
      </c>
      <c r="I241" s="83">
        <v>300.9</v>
      </c>
      <c r="J241" s="47">
        <f t="shared" si="30"/>
        <v>100</v>
      </c>
      <c r="K241" s="47"/>
      <c r="L241" s="160">
        <f t="shared" si="31"/>
        <v>0.001184562426265467</v>
      </c>
    </row>
    <row r="242" spans="1:12" ht="21.75" customHeight="1">
      <c r="A242" s="210"/>
      <c r="B242" s="194"/>
      <c r="C242" s="24">
        <v>4110</v>
      </c>
      <c r="D242" s="13" t="s">
        <v>266</v>
      </c>
      <c r="E242" s="83">
        <v>254137.24</v>
      </c>
      <c r="F242" s="97">
        <v>92</v>
      </c>
      <c r="G242" s="83">
        <v>270383</v>
      </c>
      <c r="H242" s="83">
        <v>271803</v>
      </c>
      <c r="I242" s="83">
        <v>250879.41</v>
      </c>
      <c r="J242" s="47">
        <f t="shared" si="30"/>
        <v>92.3019282347877</v>
      </c>
      <c r="K242" s="47">
        <f aca="true" t="shared" si="32" ref="K242:K299">(I242/E242)*100</f>
        <v>98.71808240303547</v>
      </c>
      <c r="L242" s="160">
        <f t="shared" si="31"/>
        <v>0.9876448076093349</v>
      </c>
    </row>
    <row r="243" spans="1:12" ht="22.5">
      <c r="A243" s="210"/>
      <c r="B243" s="194"/>
      <c r="C243" s="24">
        <v>4117</v>
      </c>
      <c r="D243" s="13" t="s">
        <v>266</v>
      </c>
      <c r="E243" s="83">
        <v>7553.51</v>
      </c>
      <c r="F243" s="97">
        <v>71</v>
      </c>
      <c r="G243" s="83">
        <v>2395</v>
      </c>
      <c r="H243" s="83">
        <v>2295</v>
      </c>
      <c r="I243" s="83">
        <v>2289.85</v>
      </c>
      <c r="J243" s="47">
        <f t="shared" si="30"/>
        <v>99.7755991285403</v>
      </c>
      <c r="K243" s="47">
        <f t="shared" si="32"/>
        <v>30.315045588077595</v>
      </c>
      <c r="L243" s="160">
        <f t="shared" si="31"/>
        <v>0.009014524000611432</v>
      </c>
    </row>
    <row r="244" spans="1:12" ht="21.75" customHeight="1">
      <c r="A244" s="210"/>
      <c r="B244" s="194"/>
      <c r="C244" s="24">
        <v>4119</v>
      </c>
      <c r="D244" s="13" t="s">
        <v>266</v>
      </c>
      <c r="E244" s="83">
        <v>1316.06</v>
      </c>
      <c r="F244" s="97">
        <v>74</v>
      </c>
      <c r="G244" s="83">
        <v>413</v>
      </c>
      <c r="H244" s="83">
        <v>413</v>
      </c>
      <c r="I244" s="83">
        <v>404.09</v>
      </c>
      <c r="J244" s="47">
        <f t="shared" si="30"/>
        <v>97.84261501210652</v>
      </c>
      <c r="K244" s="47">
        <f t="shared" si="32"/>
        <v>30.70452714921812</v>
      </c>
      <c r="L244" s="160">
        <f t="shared" si="31"/>
        <v>0.0015907937216005736</v>
      </c>
    </row>
    <row r="245" spans="1:12" ht="11.25">
      <c r="A245" s="210"/>
      <c r="B245" s="194"/>
      <c r="C245" s="24">
        <v>4120</v>
      </c>
      <c r="D245" s="13" t="s">
        <v>41</v>
      </c>
      <c r="E245" s="83">
        <v>30555.86</v>
      </c>
      <c r="F245" s="97">
        <v>90</v>
      </c>
      <c r="G245" s="83">
        <v>38536</v>
      </c>
      <c r="H245" s="83">
        <v>30443</v>
      </c>
      <c r="I245" s="83">
        <v>28029.25</v>
      </c>
      <c r="J245" s="22">
        <f t="shared" si="30"/>
        <v>92.07124790592255</v>
      </c>
      <c r="K245" s="47">
        <f t="shared" si="32"/>
        <v>91.73117693300074</v>
      </c>
      <c r="L245" s="160">
        <f t="shared" si="31"/>
        <v>0.11034362375008755</v>
      </c>
    </row>
    <row r="246" spans="1:12" ht="11.25">
      <c r="A246" s="210"/>
      <c r="B246" s="194"/>
      <c r="C246" s="24">
        <v>4127</v>
      </c>
      <c r="D246" s="13" t="s">
        <v>41</v>
      </c>
      <c r="E246" s="83">
        <v>995.17</v>
      </c>
      <c r="F246" s="97">
        <v>65</v>
      </c>
      <c r="G246" s="83">
        <v>350</v>
      </c>
      <c r="H246" s="83">
        <v>330</v>
      </c>
      <c r="I246" s="83">
        <v>327.06</v>
      </c>
      <c r="J246" s="22">
        <f t="shared" si="30"/>
        <v>99.10909090909091</v>
      </c>
      <c r="K246" s="47">
        <f t="shared" si="32"/>
        <v>32.864736678155495</v>
      </c>
      <c r="L246" s="160">
        <f t="shared" si="31"/>
        <v>0.001287547315169105</v>
      </c>
    </row>
    <row r="247" spans="1:12" ht="11.25">
      <c r="A247" s="210"/>
      <c r="B247" s="194"/>
      <c r="C247" s="24">
        <v>4129</v>
      </c>
      <c r="D247" s="13" t="s">
        <v>41</v>
      </c>
      <c r="E247" s="83">
        <v>173.17</v>
      </c>
      <c r="F247" s="97">
        <v>69</v>
      </c>
      <c r="G247" s="83">
        <v>69</v>
      </c>
      <c r="H247" s="83">
        <v>69</v>
      </c>
      <c r="I247" s="83">
        <v>57.67</v>
      </c>
      <c r="J247" s="22">
        <f t="shared" si="30"/>
        <v>83.57971014492755</v>
      </c>
      <c r="K247" s="47">
        <f t="shared" si="32"/>
        <v>33.30253508113415</v>
      </c>
      <c r="L247" s="160">
        <f t="shared" si="31"/>
        <v>0.00022703128987281321</v>
      </c>
    </row>
    <row r="248" spans="1:12" ht="22.5">
      <c r="A248" s="210"/>
      <c r="B248" s="194"/>
      <c r="C248" s="24">
        <v>4170</v>
      </c>
      <c r="D248" s="13" t="s">
        <v>94</v>
      </c>
      <c r="E248" s="83">
        <v>7415.5</v>
      </c>
      <c r="F248" s="97">
        <v>93</v>
      </c>
      <c r="G248" s="83">
        <v>9000</v>
      </c>
      <c r="H248" s="83">
        <v>7584</v>
      </c>
      <c r="I248" s="83">
        <v>4400.94</v>
      </c>
      <c r="J248" s="22">
        <f t="shared" si="30"/>
        <v>58.029272151898724</v>
      </c>
      <c r="K248" s="47">
        <f t="shared" si="32"/>
        <v>59.34785247117523</v>
      </c>
      <c r="L248" s="160">
        <f t="shared" si="31"/>
        <v>0.017325317927048004</v>
      </c>
    </row>
    <row r="249" spans="1:12" ht="21.75" customHeight="1">
      <c r="A249" s="210"/>
      <c r="B249" s="194"/>
      <c r="C249" s="24">
        <v>4177</v>
      </c>
      <c r="D249" s="13" t="s">
        <v>94</v>
      </c>
      <c r="E249" s="83">
        <v>24882</v>
      </c>
      <c r="F249" s="97">
        <v>94</v>
      </c>
      <c r="G249" s="83"/>
      <c r="H249" s="83"/>
      <c r="I249" s="83"/>
      <c r="J249" s="22"/>
      <c r="K249" s="47"/>
      <c r="L249" s="160"/>
    </row>
    <row r="250" spans="1:12" ht="20.25" customHeight="1">
      <c r="A250" s="210"/>
      <c r="B250" s="194"/>
      <c r="C250" s="24">
        <v>4179</v>
      </c>
      <c r="D250" s="13" t="s">
        <v>94</v>
      </c>
      <c r="E250" s="83">
        <v>1849.76</v>
      </c>
      <c r="F250" s="97">
        <v>36</v>
      </c>
      <c r="G250" s="83"/>
      <c r="H250" s="83"/>
      <c r="I250" s="83"/>
      <c r="J250" s="22"/>
      <c r="K250" s="47"/>
      <c r="L250" s="160"/>
    </row>
    <row r="251" spans="1:12" ht="21" customHeight="1">
      <c r="A251" s="210"/>
      <c r="B251" s="194"/>
      <c r="C251" s="24">
        <v>4210</v>
      </c>
      <c r="D251" s="13" t="s">
        <v>14</v>
      </c>
      <c r="E251" s="83">
        <v>84850.02</v>
      </c>
      <c r="F251" s="97">
        <v>94.3</v>
      </c>
      <c r="G251" s="83">
        <v>405640</v>
      </c>
      <c r="H251" s="83">
        <v>105062.88</v>
      </c>
      <c r="I251" s="83">
        <v>104123.24</v>
      </c>
      <c r="J251" s="22">
        <f t="shared" si="30"/>
        <v>99.10564035556611</v>
      </c>
      <c r="K251" s="47">
        <f t="shared" si="32"/>
        <v>122.71445545917372</v>
      </c>
      <c r="L251" s="160">
        <f>(I251/$I$761)*100</f>
        <v>0.4099052103855817</v>
      </c>
    </row>
    <row r="252" spans="1:12" ht="21.75" customHeight="1">
      <c r="A252" s="210"/>
      <c r="B252" s="194"/>
      <c r="C252" s="24">
        <v>4217</v>
      </c>
      <c r="D252" s="13" t="s">
        <v>14</v>
      </c>
      <c r="E252" s="83">
        <v>5158.07</v>
      </c>
      <c r="F252" s="97">
        <v>46.5</v>
      </c>
      <c r="G252" s="83">
        <v>2057</v>
      </c>
      <c r="H252" s="83">
        <v>29742</v>
      </c>
      <c r="I252" s="83">
        <v>29741.02</v>
      </c>
      <c r="J252" s="22">
        <f t="shared" si="30"/>
        <v>99.99670499630153</v>
      </c>
      <c r="K252" s="47">
        <f t="shared" si="32"/>
        <v>576.5920198834061</v>
      </c>
      <c r="L252" s="160">
        <f>(I252/$I$761)*100</f>
        <v>0.11708240216287732</v>
      </c>
    </row>
    <row r="253" spans="1:12" ht="21" customHeight="1">
      <c r="A253" s="210"/>
      <c r="B253" s="194"/>
      <c r="C253" s="24">
        <v>4219</v>
      </c>
      <c r="D253" s="13" t="s">
        <v>14</v>
      </c>
      <c r="E253" s="83">
        <v>698.49</v>
      </c>
      <c r="F253" s="97">
        <v>61</v>
      </c>
      <c r="G253" s="83">
        <v>363</v>
      </c>
      <c r="H253" s="83">
        <v>5249</v>
      </c>
      <c r="I253" s="83">
        <v>5248.41</v>
      </c>
      <c r="J253" s="22">
        <f t="shared" si="30"/>
        <v>99.98875976376452</v>
      </c>
      <c r="K253" s="47">
        <f t="shared" si="32"/>
        <v>751.3937207404543</v>
      </c>
      <c r="L253" s="160">
        <f>(I253/$I$761)*100</f>
        <v>0.020661579540165967</v>
      </c>
    </row>
    <row r="254" spans="1:12" ht="32.25" customHeight="1">
      <c r="A254" s="210"/>
      <c r="B254" s="194"/>
      <c r="C254" s="24">
        <v>4240</v>
      </c>
      <c r="D254" s="13" t="s">
        <v>211</v>
      </c>
      <c r="E254" s="83">
        <v>17213.6</v>
      </c>
      <c r="F254" s="97">
        <v>99</v>
      </c>
      <c r="G254" s="83">
        <v>16000</v>
      </c>
      <c r="H254" s="83">
        <v>23156.74</v>
      </c>
      <c r="I254" s="83">
        <v>23014.35</v>
      </c>
      <c r="J254" s="22">
        <f t="shared" si="30"/>
        <v>99.38510342993011</v>
      </c>
      <c r="K254" s="47">
        <f t="shared" si="32"/>
        <v>133.69864525723847</v>
      </c>
      <c r="L254" s="160">
        <f>(I254/$I$761)*100</f>
        <v>0.09060131031878581</v>
      </c>
    </row>
    <row r="255" spans="1:12" ht="33.75">
      <c r="A255" s="210"/>
      <c r="B255" s="194"/>
      <c r="C255" s="24">
        <v>4247</v>
      </c>
      <c r="D255" s="13" t="s">
        <v>211</v>
      </c>
      <c r="E255" s="83">
        <v>14317.06</v>
      </c>
      <c r="F255" s="97">
        <v>85</v>
      </c>
      <c r="G255" s="83"/>
      <c r="H255" s="83"/>
      <c r="I255" s="83"/>
      <c r="J255" s="22"/>
      <c r="K255" s="47"/>
      <c r="L255" s="160"/>
    </row>
    <row r="256" spans="1:12" ht="33.75">
      <c r="A256" s="210"/>
      <c r="B256" s="194"/>
      <c r="C256" s="24">
        <v>4249</v>
      </c>
      <c r="D256" s="13" t="s">
        <v>269</v>
      </c>
      <c r="E256" s="83">
        <v>2526.54</v>
      </c>
      <c r="F256" s="97">
        <v>85</v>
      </c>
      <c r="G256" s="83"/>
      <c r="H256" s="83"/>
      <c r="I256" s="83"/>
      <c r="J256" s="22"/>
      <c r="K256" s="47"/>
      <c r="L256" s="160"/>
    </row>
    <row r="257" spans="1:12" ht="11.25">
      <c r="A257" s="210"/>
      <c r="B257" s="194"/>
      <c r="C257" s="24">
        <v>4260</v>
      </c>
      <c r="D257" s="13" t="s">
        <v>15</v>
      </c>
      <c r="E257" s="83">
        <v>27307.46</v>
      </c>
      <c r="F257" s="97">
        <v>99</v>
      </c>
      <c r="G257" s="83">
        <v>28500</v>
      </c>
      <c r="H257" s="83">
        <v>25500</v>
      </c>
      <c r="I257" s="83">
        <v>13942.99</v>
      </c>
      <c r="J257" s="97">
        <f t="shared" si="30"/>
        <v>54.67839215686274</v>
      </c>
      <c r="K257" s="47">
        <f t="shared" si="32"/>
        <v>51.059270983093995</v>
      </c>
      <c r="L257" s="160">
        <f aca="true" t="shared" si="33" ref="L257:L262">(I257/$I$761)*100</f>
        <v>0.05488980413358306</v>
      </c>
    </row>
    <row r="258" spans="1:12" ht="20.25" customHeight="1">
      <c r="A258" s="210"/>
      <c r="B258" s="194"/>
      <c r="C258" s="24">
        <v>4270</v>
      </c>
      <c r="D258" s="13" t="s">
        <v>17</v>
      </c>
      <c r="E258" s="83">
        <v>967.4</v>
      </c>
      <c r="F258" s="97">
        <v>97</v>
      </c>
      <c r="G258" s="83">
        <v>40500</v>
      </c>
      <c r="H258" s="83">
        <v>11156</v>
      </c>
      <c r="I258" s="83">
        <v>6237.55</v>
      </c>
      <c r="J258" s="96">
        <f t="shared" si="30"/>
        <v>55.912065256364286</v>
      </c>
      <c r="K258" s="47">
        <f t="shared" si="32"/>
        <v>644.7746537109779</v>
      </c>
      <c r="L258" s="160">
        <f t="shared" si="33"/>
        <v>0.024555557866241823</v>
      </c>
    </row>
    <row r="259" spans="1:12" ht="23.25" customHeight="1">
      <c r="A259" s="210"/>
      <c r="B259" s="194"/>
      <c r="C259" s="24">
        <v>4280</v>
      </c>
      <c r="D259" s="13" t="s">
        <v>70</v>
      </c>
      <c r="E259" s="83">
        <v>1353</v>
      </c>
      <c r="F259" s="97">
        <v>97</v>
      </c>
      <c r="G259" s="83">
        <v>1500</v>
      </c>
      <c r="H259" s="83">
        <v>500</v>
      </c>
      <c r="I259" s="83">
        <v>330</v>
      </c>
      <c r="J259" s="97">
        <f t="shared" si="30"/>
        <v>66</v>
      </c>
      <c r="K259" s="47">
        <f t="shared" si="32"/>
        <v>24.390243902439025</v>
      </c>
      <c r="L259" s="160">
        <f t="shared" si="33"/>
        <v>0.0012991213049770825</v>
      </c>
    </row>
    <row r="260" spans="1:12" ht="20.25" customHeight="1">
      <c r="A260" s="210"/>
      <c r="B260" s="194"/>
      <c r="C260" s="24">
        <v>4300</v>
      </c>
      <c r="D260" s="13" t="s">
        <v>19</v>
      </c>
      <c r="E260" s="83">
        <v>162992.43</v>
      </c>
      <c r="F260" s="97">
        <v>99</v>
      </c>
      <c r="G260" s="83">
        <v>138800</v>
      </c>
      <c r="H260" s="83">
        <v>114320</v>
      </c>
      <c r="I260" s="83">
        <v>109416.16</v>
      </c>
      <c r="J260" s="96">
        <f t="shared" si="30"/>
        <v>95.71042687193842</v>
      </c>
      <c r="K260" s="47">
        <f t="shared" si="32"/>
        <v>67.12959614136682</v>
      </c>
      <c r="L260" s="160">
        <f t="shared" si="33"/>
        <v>0.4307420138326705</v>
      </c>
    </row>
    <row r="261" spans="1:12" ht="23.25" customHeight="1">
      <c r="A261" s="210"/>
      <c r="B261" s="194"/>
      <c r="C261" s="24">
        <v>4307</v>
      </c>
      <c r="D261" s="13" t="s">
        <v>19</v>
      </c>
      <c r="E261" s="83">
        <v>80222.78</v>
      </c>
      <c r="F261" s="97">
        <v>62</v>
      </c>
      <c r="G261" s="83">
        <v>43681.5</v>
      </c>
      <c r="H261" s="83">
        <v>46830</v>
      </c>
      <c r="I261" s="83">
        <v>46413.15</v>
      </c>
      <c r="J261" s="96">
        <f t="shared" si="30"/>
        <v>99.10986547085201</v>
      </c>
      <c r="K261" s="47">
        <f t="shared" si="32"/>
        <v>57.8553248840292</v>
      </c>
      <c r="L261" s="160">
        <f t="shared" si="33"/>
        <v>0.18271609695786994</v>
      </c>
    </row>
    <row r="262" spans="1:12" ht="21" customHeight="1">
      <c r="A262" s="210"/>
      <c r="B262" s="194"/>
      <c r="C262" s="24">
        <v>4309</v>
      </c>
      <c r="D262" s="13" t="s">
        <v>19</v>
      </c>
      <c r="E262" s="83">
        <v>13072.36</v>
      </c>
      <c r="F262" s="97">
        <v>64</v>
      </c>
      <c r="G262" s="83">
        <v>7708.5</v>
      </c>
      <c r="H262" s="83">
        <v>12221</v>
      </c>
      <c r="I262" s="83">
        <v>12146.79</v>
      </c>
      <c r="J262" s="96">
        <f t="shared" si="30"/>
        <v>99.39276654938222</v>
      </c>
      <c r="K262" s="47">
        <f t="shared" si="32"/>
        <v>92.91964113595404</v>
      </c>
      <c r="L262" s="160">
        <f t="shared" si="33"/>
        <v>0.047818647503280534</v>
      </c>
    </row>
    <row r="263" spans="1:12" ht="21.75" customHeight="1">
      <c r="A263" s="210"/>
      <c r="B263" s="194"/>
      <c r="C263" s="24">
        <v>4350</v>
      </c>
      <c r="D263" s="13" t="s">
        <v>72</v>
      </c>
      <c r="E263" s="83">
        <v>2247.72</v>
      </c>
      <c r="F263" s="97">
        <v>100</v>
      </c>
      <c r="G263" s="83"/>
      <c r="H263" s="83"/>
      <c r="I263" s="83"/>
      <c r="J263" s="96"/>
      <c r="K263" s="47"/>
      <c r="L263" s="160"/>
    </row>
    <row r="264" spans="1:12" ht="21.75" customHeight="1">
      <c r="A264" s="210"/>
      <c r="B264" s="194"/>
      <c r="C264" s="24">
        <v>4360</v>
      </c>
      <c r="D264" s="13" t="s">
        <v>332</v>
      </c>
      <c r="E264" s="83"/>
      <c r="F264" s="97"/>
      <c r="G264" s="83">
        <v>4200</v>
      </c>
      <c r="H264" s="83">
        <v>4200</v>
      </c>
      <c r="I264" s="83">
        <v>3766.62</v>
      </c>
      <c r="J264" s="96">
        <f t="shared" si="30"/>
        <v>89.68142857142857</v>
      </c>
      <c r="K264" s="47"/>
      <c r="L264" s="160"/>
    </row>
    <row r="265" spans="1:12" ht="42" customHeight="1">
      <c r="A265" s="210"/>
      <c r="B265" s="194"/>
      <c r="C265" s="24">
        <v>4370</v>
      </c>
      <c r="D265" s="13" t="s">
        <v>270</v>
      </c>
      <c r="E265" s="83">
        <v>1845.57</v>
      </c>
      <c r="F265" s="97">
        <v>97</v>
      </c>
      <c r="G265" s="83"/>
      <c r="H265" s="83"/>
      <c r="I265" s="83"/>
      <c r="J265" s="96"/>
      <c r="K265" s="47"/>
      <c r="L265" s="160"/>
    </row>
    <row r="266" spans="1:12" ht="22.5">
      <c r="A266" s="210"/>
      <c r="B266" s="194"/>
      <c r="C266" s="24">
        <v>4410</v>
      </c>
      <c r="D266" s="13" t="s">
        <v>64</v>
      </c>
      <c r="E266" s="83">
        <v>1935.2</v>
      </c>
      <c r="F266" s="97">
        <v>54</v>
      </c>
      <c r="G266" s="83">
        <v>3600</v>
      </c>
      <c r="H266" s="83">
        <v>1000</v>
      </c>
      <c r="I266" s="83">
        <v>101.13</v>
      </c>
      <c r="J266" s="96">
        <f t="shared" si="30"/>
        <v>10.113</v>
      </c>
      <c r="K266" s="47">
        <f t="shared" si="32"/>
        <v>5.225816453079784</v>
      </c>
      <c r="L266" s="160">
        <f>(I266/$I$761)*100</f>
        <v>0.00039812162900706776</v>
      </c>
    </row>
    <row r="267" spans="1:12" ht="20.25" customHeight="1">
      <c r="A267" s="210"/>
      <c r="B267" s="194"/>
      <c r="C267" s="24">
        <v>4420</v>
      </c>
      <c r="D267" s="13" t="s">
        <v>325</v>
      </c>
      <c r="E267" s="83"/>
      <c r="F267" s="97"/>
      <c r="G267" s="83">
        <v>5100</v>
      </c>
      <c r="H267" s="83"/>
      <c r="I267" s="83"/>
      <c r="J267" s="96"/>
      <c r="K267" s="47"/>
      <c r="L267" s="160"/>
    </row>
    <row r="268" spans="1:12" ht="11.25" customHeight="1">
      <c r="A268" s="210"/>
      <c r="B268" s="194"/>
      <c r="C268" s="24">
        <v>4430</v>
      </c>
      <c r="D268" s="13" t="s">
        <v>33</v>
      </c>
      <c r="E268" s="83">
        <v>5657</v>
      </c>
      <c r="F268" s="97">
        <v>93</v>
      </c>
      <c r="G268" s="83"/>
      <c r="H268" s="83">
        <v>4833</v>
      </c>
      <c r="I268" s="83">
        <v>4620</v>
      </c>
      <c r="J268" s="97">
        <f t="shared" si="30"/>
        <v>95.59279950341403</v>
      </c>
      <c r="K268" s="47">
        <f t="shared" si="32"/>
        <v>81.66872900830829</v>
      </c>
      <c r="L268" s="160"/>
    </row>
    <row r="269" spans="1:12" ht="11.25">
      <c r="A269" s="210"/>
      <c r="B269" s="194"/>
      <c r="C269" s="24">
        <v>4440</v>
      </c>
      <c r="D269" s="13" t="s">
        <v>97</v>
      </c>
      <c r="E269" s="83">
        <v>70007.76</v>
      </c>
      <c r="F269" s="97">
        <v>98</v>
      </c>
      <c r="G269" s="83">
        <v>75240</v>
      </c>
      <c r="H269" s="83">
        <v>73240</v>
      </c>
      <c r="I269" s="83">
        <v>72471.62</v>
      </c>
      <c r="J269" s="96">
        <f t="shared" si="30"/>
        <v>98.95087383943199</v>
      </c>
      <c r="K269" s="47">
        <f t="shared" si="32"/>
        <v>103.51940984827968</v>
      </c>
      <c r="L269" s="160">
        <f>(I269/$I$761)*100</f>
        <v>0.28530128954000983</v>
      </c>
    </row>
    <row r="270" spans="1:12" ht="45" customHeight="1">
      <c r="A270" s="210"/>
      <c r="B270" s="194"/>
      <c r="C270" s="24">
        <v>4520</v>
      </c>
      <c r="D270" s="13" t="s">
        <v>304</v>
      </c>
      <c r="E270" s="83">
        <v>4934.68</v>
      </c>
      <c r="F270" s="97">
        <v>93</v>
      </c>
      <c r="G270" s="83">
        <v>7200</v>
      </c>
      <c r="H270" s="83">
        <v>7200</v>
      </c>
      <c r="I270" s="83">
        <v>5828.6</v>
      </c>
      <c r="J270" s="96">
        <f t="shared" si="30"/>
        <v>80.95277777777778</v>
      </c>
      <c r="K270" s="47">
        <f t="shared" si="32"/>
        <v>118.11505507955937</v>
      </c>
      <c r="L270" s="160">
        <f>(I270/$I$761)*100</f>
        <v>0.022945631630877043</v>
      </c>
    </row>
    <row r="271" spans="1:12" ht="21" customHeight="1">
      <c r="A271" s="210"/>
      <c r="B271" s="194"/>
      <c r="C271" s="24">
        <v>4700</v>
      </c>
      <c r="D271" s="13" t="s">
        <v>142</v>
      </c>
      <c r="E271" s="83">
        <v>400</v>
      </c>
      <c r="F271" s="97">
        <v>50</v>
      </c>
      <c r="G271" s="83">
        <v>600</v>
      </c>
      <c r="H271" s="83">
        <v>600</v>
      </c>
      <c r="I271" s="83">
        <v>500</v>
      </c>
      <c r="J271" s="97">
        <f t="shared" si="30"/>
        <v>83.33333333333334</v>
      </c>
      <c r="K271" s="47">
        <f t="shared" si="32"/>
        <v>125</v>
      </c>
      <c r="L271" s="160">
        <f>(I271/$I$761)*100</f>
        <v>0.0019683656136016405</v>
      </c>
    </row>
    <row r="272" spans="1:12" ht="33.75">
      <c r="A272" s="210"/>
      <c r="B272" s="194"/>
      <c r="C272" s="24">
        <v>6050</v>
      </c>
      <c r="D272" s="13" t="s">
        <v>254</v>
      </c>
      <c r="E272" s="83">
        <v>111522.22</v>
      </c>
      <c r="F272" s="97">
        <v>91</v>
      </c>
      <c r="G272" s="83"/>
      <c r="H272" s="83">
        <v>1000</v>
      </c>
      <c r="I272" s="83"/>
      <c r="J272" s="96"/>
      <c r="K272" s="47"/>
      <c r="L272" s="160"/>
    </row>
    <row r="273" spans="1:12" ht="33.75">
      <c r="A273" s="210"/>
      <c r="B273" s="191"/>
      <c r="C273" s="24">
        <v>6060</v>
      </c>
      <c r="D273" s="13" t="s">
        <v>253</v>
      </c>
      <c r="E273" s="83">
        <v>24894.28</v>
      </c>
      <c r="F273" s="97">
        <v>80</v>
      </c>
      <c r="G273" s="83"/>
      <c r="H273" s="83">
        <v>1000</v>
      </c>
      <c r="I273" s="83"/>
      <c r="J273" s="96"/>
      <c r="K273" s="47"/>
      <c r="L273" s="160"/>
    </row>
    <row r="274" spans="1:12" ht="33.75">
      <c r="A274" s="210"/>
      <c r="B274" s="191"/>
      <c r="C274" s="24">
        <v>6067</v>
      </c>
      <c r="D274" s="13" t="s">
        <v>253</v>
      </c>
      <c r="E274" s="83">
        <v>38958.47</v>
      </c>
      <c r="F274" s="97">
        <v>100</v>
      </c>
      <c r="G274" s="83"/>
      <c r="H274" s="83"/>
      <c r="I274" s="83"/>
      <c r="J274" s="96"/>
      <c r="K274" s="47"/>
      <c r="L274" s="160"/>
    </row>
    <row r="275" spans="1:12" ht="33.75">
      <c r="A275" s="210"/>
      <c r="B275" s="192"/>
      <c r="C275" s="24">
        <v>6069</v>
      </c>
      <c r="D275" s="13" t="s">
        <v>253</v>
      </c>
      <c r="E275" s="83">
        <v>6875.02</v>
      </c>
      <c r="F275" s="97">
        <v>100</v>
      </c>
      <c r="G275" s="83"/>
      <c r="H275" s="83"/>
      <c r="I275" s="83"/>
      <c r="J275" s="96"/>
      <c r="K275" s="47"/>
      <c r="L275" s="160"/>
    </row>
    <row r="276" spans="1:12" ht="32.25" customHeight="1">
      <c r="A276" s="210"/>
      <c r="B276" s="209">
        <v>80103</v>
      </c>
      <c r="C276" s="44"/>
      <c r="D276" s="2" t="s">
        <v>271</v>
      </c>
      <c r="E276" s="90">
        <f>SUM(E277:E277)</f>
        <v>284152.63</v>
      </c>
      <c r="F276" s="93">
        <v>100</v>
      </c>
      <c r="G276" s="90">
        <f>SUM(G277:G277)</f>
        <v>224165.04</v>
      </c>
      <c r="H276" s="90">
        <f>SUM(H277:H277)</f>
        <v>226870.04</v>
      </c>
      <c r="I276" s="90">
        <f>SUM(I277:I277)</f>
        <v>226868.79</v>
      </c>
      <c r="J276" s="95">
        <f t="shared" si="30"/>
        <v>99.99944902376708</v>
      </c>
      <c r="K276" s="47">
        <f t="shared" si="32"/>
        <v>79.84046813151087</v>
      </c>
      <c r="L276" s="159">
        <f>(I276/$I$761)*100</f>
        <v>0.8931214500708233</v>
      </c>
    </row>
    <row r="277" spans="1:12" ht="97.5" customHeight="1">
      <c r="A277" s="210"/>
      <c r="B277" s="209"/>
      <c r="C277" s="24">
        <v>2590</v>
      </c>
      <c r="D277" s="13" t="s">
        <v>272</v>
      </c>
      <c r="E277" s="15">
        <v>284152.63</v>
      </c>
      <c r="F277" s="47">
        <v>100</v>
      </c>
      <c r="G277" s="15">
        <v>224165.04</v>
      </c>
      <c r="H277" s="15">
        <v>226870.04</v>
      </c>
      <c r="I277" s="15">
        <v>226868.79</v>
      </c>
      <c r="J277" s="95">
        <f t="shared" si="30"/>
        <v>99.99944902376708</v>
      </c>
      <c r="K277" s="47">
        <f t="shared" si="32"/>
        <v>79.84046813151087</v>
      </c>
      <c r="L277" s="160">
        <f>(I277/$I$761)*100</f>
        <v>0.8931214500708233</v>
      </c>
    </row>
    <row r="278" spans="1:12" ht="11.25">
      <c r="A278" s="210"/>
      <c r="B278" s="190">
        <v>80104</v>
      </c>
      <c r="C278" s="44"/>
      <c r="D278" s="2" t="s">
        <v>99</v>
      </c>
      <c r="E278" s="90">
        <f>SUM(E279:E309)</f>
        <v>674106.2799999998</v>
      </c>
      <c r="F278" s="93">
        <v>90</v>
      </c>
      <c r="G278" s="90">
        <f>SUM(G279:G309)</f>
        <v>885522.58</v>
      </c>
      <c r="H278" s="90">
        <f>SUM(H279:H309)</f>
        <v>929439.58</v>
      </c>
      <c r="I278" s="90">
        <f>SUM(I279:I309)</f>
        <v>910102.77</v>
      </c>
      <c r="J278" s="95">
        <f t="shared" si="30"/>
        <v>97.91951941620563</v>
      </c>
      <c r="K278" s="3">
        <f t="shared" si="32"/>
        <v>135.00879564569556</v>
      </c>
      <c r="L278" s="159">
        <f>(I278/$I$761)*100</f>
        <v>3.5828299946232054</v>
      </c>
    </row>
    <row r="279" spans="1:12" ht="102" customHeight="1">
      <c r="A279" s="210"/>
      <c r="B279" s="194"/>
      <c r="C279" s="24">
        <v>2590</v>
      </c>
      <c r="D279" s="13" t="s">
        <v>272</v>
      </c>
      <c r="E279" s="83">
        <v>175687.9</v>
      </c>
      <c r="F279" s="97">
        <v>100</v>
      </c>
      <c r="G279" s="83">
        <v>477824.49</v>
      </c>
      <c r="H279" s="83"/>
      <c r="I279" s="83"/>
      <c r="J279" s="97"/>
      <c r="K279" s="3"/>
      <c r="L279" s="170"/>
    </row>
    <row r="280" spans="1:12" ht="57.75" customHeight="1">
      <c r="A280" s="210"/>
      <c r="B280" s="194"/>
      <c r="C280" s="24">
        <v>2540</v>
      </c>
      <c r="D280" s="13" t="s">
        <v>354</v>
      </c>
      <c r="E280" s="83"/>
      <c r="F280" s="97"/>
      <c r="G280" s="83"/>
      <c r="H280" s="83">
        <v>477824.49</v>
      </c>
      <c r="I280" s="83">
        <v>477453.55</v>
      </c>
      <c r="J280" s="97">
        <f t="shared" si="30"/>
        <v>99.92236898531509</v>
      </c>
      <c r="K280" s="3"/>
      <c r="L280" s="170">
        <f aca="true" t="shared" si="34" ref="L280:L288">(I280/$I$761)*100</f>
        <v>1.8796062998240628</v>
      </c>
    </row>
    <row r="281" spans="1:12" ht="31.5" customHeight="1">
      <c r="A281" s="210"/>
      <c r="B281" s="194"/>
      <c r="C281" s="24">
        <v>3020</v>
      </c>
      <c r="D281" s="13" t="s">
        <v>268</v>
      </c>
      <c r="E281" s="83">
        <v>16600.4</v>
      </c>
      <c r="F281" s="97">
        <v>98</v>
      </c>
      <c r="G281" s="83">
        <v>8182</v>
      </c>
      <c r="H281" s="83">
        <v>9882</v>
      </c>
      <c r="I281" s="83">
        <v>9308.62</v>
      </c>
      <c r="J281" s="97">
        <f t="shared" si="30"/>
        <v>94.19773325237807</v>
      </c>
      <c r="K281" s="47">
        <f t="shared" si="32"/>
        <v>56.07467289944821</v>
      </c>
      <c r="L281" s="170">
        <f t="shared" si="34"/>
        <v>0.036645535036169005</v>
      </c>
    </row>
    <row r="282" spans="1:12" ht="20.25" customHeight="1">
      <c r="A282" s="210"/>
      <c r="B282" s="194"/>
      <c r="C282" s="24">
        <v>4010</v>
      </c>
      <c r="D282" s="13" t="s">
        <v>256</v>
      </c>
      <c r="E282" s="83">
        <v>239967.94</v>
      </c>
      <c r="F282" s="97">
        <v>98</v>
      </c>
      <c r="G282" s="83">
        <v>133496</v>
      </c>
      <c r="H282" s="83">
        <v>167730</v>
      </c>
      <c r="I282" s="83">
        <v>165084.1</v>
      </c>
      <c r="J282" s="97">
        <f t="shared" si="30"/>
        <v>98.42252429499791</v>
      </c>
      <c r="K282" s="47">
        <f t="shared" si="32"/>
        <v>68.7942314294151</v>
      </c>
      <c r="L282" s="160">
        <f t="shared" si="34"/>
        <v>0.6498917315847491</v>
      </c>
    </row>
    <row r="283" spans="1:12" ht="20.25" customHeight="1">
      <c r="A283" s="210"/>
      <c r="B283" s="194"/>
      <c r="C283" s="24">
        <v>4017</v>
      </c>
      <c r="D283" s="13" t="s">
        <v>256</v>
      </c>
      <c r="E283" s="83">
        <v>55323.69</v>
      </c>
      <c r="F283" s="97">
        <v>57</v>
      </c>
      <c r="G283" s="83">
        <v>36760</v>
      </c>
      <c r="H283" s="83">
        <v>50663.61</v>
      </c>
      <c r="I283" s="83">
        <v>46340.65</v>
      </c>
      <c r="J283" s="97">
        <f t="shared" si="30"/>
        <v>91.46732733810323</v>
      </c>
      <c r="K283" s="47">
        <f t="shared" si="32"/>
        <v>83.76276058231113</v>
      </c>
      <c r="L283" s="160">
        <f t="shared" si="34"/>
        <v>0.1824306839438977</v>
      </c>
    </row>
    <row r="284" spans="1:12" ht="21.75" customHeight="1">
      <c r="A284" s="210"/>
      <c r="B284" s="194"/>
      <c r="C284" s="24">
        <v>4040</v>
      </c>
      <c r="D284" s="13" t="s">
        <v>279</v>
      </c>
      <c r="E284" s="83">
        <v>22863.88</v>
      </c>
      <c r="F284" s="97">
        <v>100</v>
      </c>
      <c r="G284" s="83">
        <v>21530</v>
      </c>
      <c r="H284" s="83">
        <v>21530</v>
      </c>
      <c r="I284" s="83">
        <v>21460.94</v>
      </c>
      <c r="J284" s="97">
        <f t="shared" si="30"/>
        <v>99.67923827217835</v>
      </c>
      <c r="K284" s="47">
        <f t="shared" si="32"/>
        <v>93.86394610188647</v>
      </c>
      <c r="L284" s="160">
        <f t="shared" si="34"/>
        <v>0.08448595266313597</v>
      </c>
    </row>
    <row r="285" spans="1:12" ht="20.25" customHeight="1">
      <c r="A285" s="210"/>
      <c r="B285" s="194"/>
      <c r="C285" s="24">
        <v>4110</v>
      </c>
      <c r="D285" s="13" t="s">
        <v>273</v>
      </c>
      <c r="E285" s="83">
        <v>48221.14</v>
      </c>
      <c r="F285" s="97">
        <v>94</v>
      </c>
      <c r="G285" s="83">
        <v>25953</v>
      </c>
      <c r="H285" s="83">
        <v>34000</v>
      </c>
      <c r="I285" s="83">
        <v>32236.16</v>
      </c>
      <c r="J285" s="97">
        <f t="shared" si="30"/>
        <v>94.81223529411764</v>
      </c>
      <c r="K285" s="47">
        <f t="shared" si="32"/>
        <v>66.85068001295697</v>
      </c>
      <c r="L285" s="160">
        <f t="shared" si="34"/>
        <v>0.1269050977171213</v>
      </c>
    </row>
    <row r="286" spans="1:12" ht="20.25" customHeight="1">
      <c r="A286" s="210"/>
      <c r="B286" s="194"/>
      <c r="C286" s="24">
        <v>4117</v>
      </c>
      <c r="D286" s="13" t="s">
        <v>266</v>
      </c>
      <c r="E286" s="83">
        <v>10102.85</v>
      </c>
      <c r="F286" s="97">
        <v>60</v>
      </c>
      <c r="G286" s="83">
        <v>6500</v>
      </c>
      <c r="H286" s="83">
        <v>8745.6</v>
      </c>
      <c r="I286" s="83">
        <v>7939.4</v>
      </c>
      <c r="J286" s="97">
        <f t="shared" si="30"/>
        <v>90.78165020124405</v>
      </c>
      <c r="K286" s="47">
        <f t="shared" si="32"/>
        <v>78.58574560643778</v>
      </c>
      <c r="L286" s="160">
        <f t="shared" si="34"/>
        <v>0.031255283905257725</v>
      </c>
    </row>
    <row r="287" spans="1:12" ht="11.25">
      <c r="A287" s="210"/>
      <c r="B287" s="194"/>
      <c r="C287" s="24">
        <v>4120</v>
      </c>
      <c r="D287" s="13" t="s">
        <v>41</v>
      </c>
      <c r="E287" s="83">
        <v>6619.88</v>
      </c>
      <c r="F287" s="97">
        <v>94.5</v>
      </c>
      <c r="G287" s="83">
        <v>3700</v>
      </c>
      <c r="H287" s="83">
        <v>4056</v>
      </c>
      <c r="I287" s="83">
        <v>3743.25</v>
      </c>
      <c r="J287" s="96">
        <f t="shared" si="30"/>
        <v>92.28920118343196</v>
      </c>
      <c r="K287" s="47">
        <f t="shared" si="32"/>
        <v>56.5455869290682</v>
      </c>
      <c r="L287" s="160">
        <f t="shared" si="34"/>
        <v>0.014736169166228679</v>
      </c>
    </row>
    <row r="288" spans="1:12" ht="11.25">
      <c r="A288" s="210"/>
      <c r="B288" s="194"/>
      <c r="C288" s="24">
        <v>4127</v>
      </c>
      <c r="D288" s="13" t="s">
        <v>41</v>
      </c>
      <c r="E288" s="83">
        <v>1212.73</v>
      </c>
      <c r="F288" s="97">
        <v>51</v>
      </c>
      <c r="G288" s="83">
        <v>550</v>
      </c>
      <c r="H288" s="83">
        <v>887.05</v>
      </c>
      <c r="I288" s="83">
        <v>767.92</v>
      </c>
      <c r="J288" s="96">
        <f t="shared" si="30"/>
        <v>86.57009187757173</v>
      </c>
      <c r="K288" s="47">
        <f t="shared" si="32"/>
        <v>63.32159672804334</v>
      </c>
      <c r="L288" s="160">
        <f t="shared" si="34"/>
        <v>0.0030230946439939433</v>
      </c>
    </row>
    <row r="289" spans="1:12" ht="22.5">
      <c r="A289" s="210"/>
      <c r="B289" s="194"/>
      <c r="C289" s="24">
        <v>4170</v>
      </c>
      <c r="D289" s="13" t="s">
        <v>30</v>
      </c>
      <c r="E289" s="84"/>
      <c r="F289" s="97"/>
      <c r="G289" s="83">
        <v>1000</v>
      </c>
      <c r="H289" s="84">
        <v>1000</v>
      </c>
      <c r="I289" s="84">
        <v>701</v>
      </c>
      <c r="J289" s="96">
        <f t="shared" si="30"/>
        <v>70.1</v>
      </c>
      <c r="K289" s="47"/>
      <c r="L289" s="160"/>
    </row>
    <row r="290" spans="1:12" ht="21" customHeight="1">
      <c r="A290" s="210"/>
      <c r="B290" s="194"/>
      <c r="C290" s="24">
        <v>4177</v>
      </c>
      <c r="D290" s="13" t="s">
        <v>30</v>
      </c>
      <c r="E290" s="84">
        <v>3041.32</v>
      </c>
      <c r="F290" s="97">
        <v>29.3</v>
      </c>
      <c r="G290" s="83">
        <v>7184</v>
      </c>
      <c r="H290" s="84">
        <v>2520</v>
      </c>
      <c r="I290" s="84">
        <v>2520</v>
      </c>
      <c r="J290" s="96">
        <f t="shared" si="30"/>
        <v>100</v>
      </c>
      <c r="K290" s="47"/>
      <c r="L290" s="160">
        <f aca="true" t="shared" si="35" ref="L290:L300">(I290/$I$761)*100</f>
        <v>0.009920562692552266</v>
      </c>
    </row>
    <row r="291" spans="1:12" ht="21" customHeight="1">
      <c r="A291" s="210"/>
      <c r="B291" s="194"/>
      <c r="C291" s="24">
        <v>4210</v>
      </c>
      <c r="D291" s="13" t="s">
        <v>14</v>
      </c>
      <c r="E291" s="83">
        <v>8068.17</v>
      </c>
      <c r="F291" s="97">
        <v>95</v>
      </c>
      <c r="G291" s="83">
        <v>15650</v>
      </c>
      <c r="H291" s="83">
        <v>12350</v>
      </c>
      <c r="I291" s="83">
        <v>10359.28</v>
      </c>
      <c r="J291" s="97">
        <f t="shared" si="30"/>
        <v>83.88080971659919</v>
      </c>
      <c r="K291" s="47">
        <f t="shared" si="32"/>
        <v>128.3968979334843</v>
      </c>
      <c r="L291" s="160">
        <f t="shared" si="35"/>
        <v>0.040781701067342406</v>
      </c>
    </row>
    <row r="292" spans="1:12" ht="22.5">
      <c r="A292" s="210"/>
      <c r="B292" s="194"/>
      <c r="C292" s="24">
        <v>4217</v>
      </c>
      <c r="D292" s="13" t="s">
        <v>14</v>
      </c>
      <c r="E292" s="83"/>
      <c r="F292" s="97"/>
      <c r="G292" s="83">
        <v>5000</v>
      </c>
      <c r="H292" s="83">
        <v>6281.26</v>
      </c>
      <c r="I292" s="83">
        <v>6281.26</v>
      </c>
      <c r="J292" s="97">
        <f t="shared" si="30"/>
        <v>100</v>
      </c>
      <c r="K292" s="47"/>
      <c r="L292" s="160">
        <f t="shared" si="35"/>
        <v>0.02472763238818288</v>
      </c>
    </row>
    <row r="293" spans="1:12" ht="33.75">
      <c r="A293" s="210"/>
      <c r="B293" s="194"/>
      <c r="C293" s="24">
        <v>4240</v>
      </c>
      <c r="D293" s="13" t="s">
        <v>95</v>
      </c>
      <c r="E293" s="83"/>
      <c r="F293" s="97"/>
      <c r="G293" s="83">
        <v>2000</v>
      </c>
      <c r="H293" s="83">
        <v>1068</v>
      </c>
      <c r="I293" s="83">
        <v>399.26</v>
      </c>
      <c r="J293" s="96">
        <f t="shared" si="30"/>
        <v>37.38389513108614</v>
      </c>
      <c r="K293" s="47"/>
      <c r="L293" s="160">
        <f t="shared" si="35"/>
        <v>0.0015717793097731819</v>
      </c>
    </row>
    <row r="294" spans="1:12" ht="31.5" customHeight="1">
      <c r="A294" s="210"/>
      <c r="B294" s="194"/>
      <c r="C294" s="24">
        <v>4247</v>
      </c>
      <c r="D294" s="13" t="s">
        <v>95</v>
      </c>
      <c r="E294" s="83"/>
      <c r="F294" s="97"/>
      <c r="G294" s="83">
        <v>29595.09</v>
      </c>
      <c r="H294" s="83">
        <v>13109.57</v>
      </c>
      <c r="I294" s="83">
        <v>13109.57</v>
      </c>
      <c r="J294" s="96">
        <f t="shared" si="30"/>
        <v>100</v>
      </c>
      <c r="K294" s="47"/>
      <c r="L294" s="160">
        <f t="shared" si="35"/>
        <v>0.05160885359420731</v>
      </c>
    </row>
    <row r="295" spans="1:12" ht="11.25">
      <c r="A295" s="210"/>
      <c r="B295" s="194"/>
      <c r="C295" s="24">
        <v>4260</v>
      </c>
      <c r="D295" s="13" t="s">
        <v>15</v>
      </c>
      <c r="E295" s="83">
        <v>5900.7</v>
      </c>
      <c r="F295" s="97">
        <v>100</v>
      </c>
      <c r="G295" s="83">
        <v>5000</v>
      </c>
      <c r="H295" s="83">
        <v>5000</v>
      </c>
      <c r="I295" s="83">
        <v>1969.34</v>
      </c>
      <c r="J295" s="96">
        <f t="shared" si="30"/>
        <v>39.3868</v>
      </c>
      <c r="K295" s="47">
        <f t="shared" si="32"/>
        <v>33.37468435948277</v>
      </c>
      <c r="L295" s="160">
        <f t="shared" si="35"/>
        <v>0.007752762274980509</v>
      </c>
    </row>
    <row r="296" spans="1:12" ht="20.25" customHeight="1">
      <c r="A296" s="210"/>
      <c r="B296" s="194"/>
      <c r="C296" s="24">
        <v>4270</v>
      </c>
      <c r="D296" s="13" t="s">
        <v>17</v>
      </c>
      <c r="E296" s="83">
        <v>209.1</v>
      </c>
      <c r="F296" s="97">
        <v>21</v>
      </c>
      <c r="G296" s="83">
        <v>500</v>
      </c>
      <c r="H296" s="83">
        <v>500</v>
      </c>
      <c r="I296" s="83">
        <v>79.68</v>
      </c>
      <c r="J296" s="96">
        <f t="shared" si="30"/>
        <v>15.936</v>
      </c>
      <c r="K296" s="47">
        <f t="shared" si="32"/>
        <v>38.10616929698709</v>
      </c>
      <c r="L296" s="160">
        <f t="shared" si="35"/>
        <v>0.0003136787441835574</v>
      </c>
    </row>
    <row r="297" spans="1:12" ht="22.5">
      <c r="A297" s="210"/>
      <c r="B297" s="194"/>
      <c r="C297" s="24">
        <v>4280</v>
      </c>
      <c r="D297" s="13" t="s">
        <v>70</v>
      </c>
      <c r="E297" s="83">
        <v>175</v>
      </c>
      <c r="F297" s="97">
        <v>44</v>
      </c>
      <c r="G297" s="83">
        <v>250</v>
      </c>
      <c r="H297" s="83">
        <v>250</v>
      </c>
      <c r="I297" s="83">
        <v>140</v>
      </c>
      <c r="J297" s="96">
        <f t="shared" si="30"/>
        <v>56.00000000000001</v>
      </c>
      <c r="K297" s="47">
        <f t="shared" si="32"/>
        <v>80</v>
      </c>
      <c r="L297" s="160">
        <f t="shared" si="35"/>
        <v>0.0005511423718084593</v>
      </c>
    </row>
    <row r="298" spans="1:12" ht="20.25" customHeight="1">
      <c r="A298" s="210"/>
      <c r="B298" s="194"/>
      <c r="C298" s="24">
        <v>4300</v>
      </c>
      <c r="D298" s="13" t="s">
        <v>19</v>
      </c>
      <c r="E298" s="83">
        <v>6846.08</v>
      </c>
      <c r="F298" s="97">
        <v>97</v>
      </c>
      <c r="G298" s="83">
        <v>3182</v>
      </c>
      <c r="H298" s="83">
        <v>3182</v>
      </c>
      <c r="I298" s="83">
        <v>2277.85</v>
      </c>
      <c r="J298" s="97">
        <f t="shared" si="30"/>
        <v>71.58548082966686</v>
      </c>
      <c r="K298" s="47">
        <f t="shared" si="32"/>
        <v>33.2723251846312</v>
      </c>
      <c r="L298" s="160">
        <f t="shared" si="35"/>
        <v>0.008967283225884993</v>
      </c>
    </row>
    <row r="299" spans="1:12" ht="22.5">
      <c r="A299" s="210"/>
      <c r="B299" s="194"/>
      <c r="C299" s="24">
        <v>4307</v>
      </c>
      <c r="D299" s="13" t="s">
        <v>19</v>
      </c>
      <c r="E299" s="83">
        <v>10356.6</v>
      </c>
      <c r="F299" s="97">
        <v>100</v>
      </c>
      <c r="G299" s="83">
        <v>17724</v>
      </c>
      <c r="H299" s="83">
        <v>21106</v>
      </c>
      <c r="I299" s="83">
        <v>21101.63</v>
      </c>
      <c r="J299" s="97">
        <f t="shared" si="30"/>
        <v>99.97929498720744</v>
      </c>
      <c r="K299" s="47">
        <f t="shared" si="32"/>
        <v>203.750555201514</v>
      </c>
      <c r="L299" s="160">
        <f t="shared" si="35"/>
        <v>0.08307144576588957</v>
      </c>
    </row>
    <row r="300" spans="1:12" ht="19.5" customHeight="1">
      <c r="A300" s="210"/>
      <c r="B300" s="194"/>
      <c r="C300" s="24">
        <v>4330</v>
      </c>
      <c r="D300" s="13" t="s">
        <v>202</v>
      </c>
      <c r="E300" s="83">
        <v>44164.84</v>
      </c>
      <c r="F300" s="97">
        <v>94</v>
      </c>
      <c r="G300" s="83">
        <v>54524</v>
      </c>
      <c r="H300" s="83">
        <v>64404</v>
      </c>
      <c r="I300" s="83">
        <v>64392.21</v>
      </c>
      <c r="J300" s="97">
        <f t="shared" si="30"/>
        <v>99.98169368362213</v>
      </c>
      <c r="K300" s="47">
        <f aca="true" t="shared" si="36" ref="K300:K361">(I300/E300)*100</f>
        <v>145.79971307492568</v>
      </c>
      <c r="L300" s="160">
        <f t="shared" si="35"/>
        <v>0.2534948238956313</v>
      </c>
    </row>
    <row r="301" spans="1:12" ht="19.5" customHeight="1">
      <c r="A301" s="210"/>
      <c r="B301" s="194"/>
      <c r="C301" s="24">
        <v>4350</v>
      </c>
      <c r="D301" s="13" t="s">
        <v>72</v>
      </c>
      <c r="E301" s="83">
        <v>507</v>
      </c>
      <c r="F301" s="97">
        <v>100</v>
      </c>
      <c r="G301" s="83"/>
      <c r="H301" s="83"/>
      <c r="I301" s="83"/>
      <c r="J301" s="97"/>
      <c r="K301" s="47"/>
      <c r="L301" s="160"/>
    </row>
    <row r="302" spans="1:12" ht="33.75">
      <c r="A302" s="210"/>
      <c r="B302" s="194"/>
      <c r="C302" s="24">
        <v>4360</v>
      </c>
      <c r="D302" s="13" t="s">
        <v>332</v>
      </c>
      <c r="E302" s="83"/>
      <c r="F302" s="97"/>
      <c r="G302" s="83">
        <v>1168</v>
      </c>
      <c r="H302" s="83">
        <v>1168</v>
      </c>
      <c r="I302" s="83">
        <v>1102.65</v>
      </c>
      <c r="J302" s="97">
        <f t="shared" si="30"/>
        <v>94.40496575342466</v>
      </c>
      <c r="K302" s="47"/>
      <c r="L302" s="160"/>
    </row>
    <row r="303" spans="1:12" ht="44.25" customHeight="1">
      <c r="A303" s="210"/>
      <c r="B303" s="194"/>
      <c r="C303" s="24">
        <v>4370</v>
      </c>
      <c r="D303" s="13" t="s">
        <v>333</v>
      </c>
      <c r="E303" s="83">
        <v>635.89</v>
      </c>
      <c r="F303" s="97">
        <v>71</v>
      </c>
      <c r="G303" s="83"/>
      <c r="H303" s="83"/>
      <c r="I303" s="83"/>
      <c r="J303" s="96"/>
      <c r="K303" s="47"/>
      <c r="L303" s="160"/>
    </row>
    <row r="304" spans="1:12" ht="19.5" customHeight="1">
      <c r="A304" s="210"/>
      <c r="B304" s="194"/>
      <c r="C304" s="24">
        <v>4410</v>
      </c>
      <c r="D304" s="13" t="s">
        <v>64</v>
      </c>
      <c r="E304" s="83"/>
      <c r="F304" s="97"/>
      <c r="G304" s="83">
        <v>100</v>
      </c>
      <c r="H304" s="83">
        <v>100</v>
      </c>
      <c r="I304" s="83"/>
      <c r="J304" s="96">
        <f t="shared" si="30"/>
        <v>0</v>
      </c>
      <c r="K304" s="47"/>
      <c r="L304" s="160">
        <f>(I304/$I$761)*100</f>
        <v>0</v>
      </c>
    </row>
    <row r="305" spans="1:12" ht="12.75" customHeight="1">
      <c r="A305" s="210"/>
      <c r="B305" s="194"/>
      <c r="C305" s="24">
        <v>4430</v>
      </c>
      <c r="D305" s="13" t="s">
        <v>33</v>
      </c>
      <c r="E305" s="83">
        <v>438</v>
      </c>
      <c r="F305" s="97">
        <v>97</v>
      </c>
      <c r="G305" s="83">
        <v>450</v>
      </c>
      <c r="H305" s="83">
        <v>450</v>
      </c>
      <c r="I305" s="83">
        <v>430</v>
      </c>
      <c r="J305" s="96">
        <f t="shared" si="30"/>
        <v>95.55555555555556</v>
      </c>
      <c r="K305" s="47">
        <f t="shared" si="36"/>
        <v>98.17351598173516</v>
      </c>
      <c r="L305" s="160">
        <f>(I305/$I$761)*100</f>
        <v>0.0016927944276974108</v>
      </c>
    </row>
    <row r="306" spans="1:12" ht="11.25">
      <c r="A306" s="210"/>
      <c r="B306" s="194"/>
      <c r="C306" s="24">
        <v>4440</v>
      </c>
      <c r="D306" s="13" t="s">
        <v>97</v>
      </c>
      <c r="E306" s="83">
        <v>16309.17</v>
      </c>
      <c r="F306" s="97">
        <v>100</v>
      </c>
      <c r="G306" s="83">
        <v>9000</v>
      </c>
      <c r="H306" s="83">
        <v>9932</v>
      </c>
      <c r="I306" s="83">
        <v>9931.39</v>
      </c>
      <c r="J306" s="97">
        <f t="shared" si="30"/>
        <v>99.99385823600483</v>
      </c>
      <c r="K306" s="47">
        <f t="shared" si="36"/>
        <v>60.894515171526194</v>
      </c>
      <c r="L306" s="160">
        <f>(I306/$I$761)*100</f>
        <v>0.039097213142534386</v>
      </c>
    </row>
    <row r="307" spans="1:12" ht="45">
      <c r="A307" s="210"/>
      <c r="B307" s="194"/>
      <c r="C307" s="24">
        <v>4520</v>
      </c>
      <c r="D307" s="13" t="s">
        <v>250</v>
      </c>
      <c r="E307" s="83">
        <v>854</v>
      </c>
      <c r="F307" s="97">
        <v>100</v>
      </c>
      <c r="G307" s="83">
        <v>500</v>
      </c>
      <c r="H307" s="83">
        <v>500</v>
      </c>
      <c r="I307" s="83">
        <v>378.47</v>
      </c>
      <c r="J307" s="97">
        <f t="shared" si="30"/>
        <v>75.694</v>
      </c>
      <c r="K307" s="47">
        <f t="shared" si="36"/>
        <v>44.31733021077284</v>
      </c>
      <c r="L307" s="160">
        <f>(I307/$I$761)*100</f>
        <v>0.0014899346675596257</v>
      </c>
    </row>
    <row r="308" spans="1:12" ht="22.5">
      <c r="A308" s="210"/>
      <c r="B308" s="194"/>
      <c r="C308" s="24">
        <v>4700</v>
      </c>
      <c r="D308" s="13" t="s">
        <v>142</v>
      </c>
      <c r="E308" s="83"/>
      <c r="F308" s="97"/>
      <c r="G308" s="83">
        <v>200</v>
      </c>
      <c r="H308" s="83">
        <v>200</v>
      </c>
      <c r="I308" s="83"/>
      <c r="J308" s="97">
        <f t="shared" si="30"/>
        <v>0</v>
      </c>
      <c r="K308" s="47"/>
      <c r="L308" s="160"/>
    </row>
    <row r="309" spans="1:12" ht="45">
      <c r="A309" s="210"/>
      <c r="B309" s="192"/>
      <c r="C309" s="24">
        <v>6060</v>
      </c>
      <c r="D309" s="13" t="s">
        <v>334</v>
      </c>
      <c r="E309" s="83"/>
      <c r="F309" s="97"/>
      <c r="G309" s="83">
        <v>18000</v>
      </c>
      <c r="H309" s="83">
        <v>11000</v>
      </c>
      <c r="I309" s="83">
        <v>10594.59</v>
      </c>
      <c r="J309" s="97">
        <f t="shared" si="30"/>
        <v>96.31445454545454</v>
      </c>
      <c r="K309" s="47"/>
      <c r="L309" s="160"/>
    </row>
    <row r="310" spans="1:12" ht="33.75" customHeight="1">
      <c r="A310" s="210"/>
      <c r="B310" s="190">
        <v>80106</v>
      </c>
      <c r="C310" s="24"/>
      <c r="D310" s="2" t="s">
        <v>226</v>
      </c>
      <c r="E310" s="5">
        <f>E312+E311</f>
        <v>51133.6</v>
      </c>
      <c r="F310" s="3">
        <v>100</v>
      </c>
      <c r="G310" s="5">
        <f>G312+G311</f>
        <v>50990.8</v>
      </c>
      <c r="H310" s="5">
        <f>H312+H311</f>
        <v>16675.06</v>
      </c>
      <c r="I310" s="5">
        <f>I312+I311</f>
        <v>16675.06</v>
      </c>
      <c r="J310" s="3">
        <f t="shared" si="30"/>
        <v>100</v>
      </c>
      <c r="K310" s="3">
        <f t="shared" si="36"/>
        <v>32.61076865309699</v>
      </c>
      <c r="L310" s="173">
        <f>(I310/$I$761)*100</f>
        <v>0.06564522941748835</v>
      </c>
    </row>
    <row r="311" spans="1:12" ht="60" customHeight="1">
      <c r="A311" s="210"/>
      <c r="B311" s="196"/>
      <c r="C311" s="24">
        <v>2580</v>
      </c>
      <c r="D311" s="13" t="s">
        <v>355</v>
      </c>
      <c r="E311" s="15"/>
      <c r="F311" s="47"/>
      <c r="G311" s="15"/>
      <c r="H311" s="15">
        <v>16675.06</v>
      </c>
      <c r="I311" s="15">
        <v>16675.06</v>
      </c>
      <c r="J311" s="47">
        <f t="shared" si="30"/>
        <v>100</v>
      </c>
      <c r="K311" s="3"/>
      <c r="L311" s="160">
        <f>(I311/$I$761)*100</f>
        <v>0.06564522941748835</v>
      </c>
    </row>
    <row r="312" spans="1:12" ht="99" customHeight="1">
      <c r="A312" s="210"/>
      <c r="B312" s="197"/>
      <c r="C312" s="24">
        <v>2590</v>
      </c>
      <c r="D312" s="13" t="s">
        <v>272</v>
      </c>
      <c r="E312" s="83">
        <v>51133.6</v>
      </c>
      <c r="F312" s="97">
        <v>100</v>
      </c>
      <c r="G312" s="83">
        <v>50990.8</v>
      </c>
      <c r="H312" s="83"/>
      <c r="I312" s="83"/>
      <c r="J312" s="97"/>
      <c r="K312" s="3"/>
      <c r="L312" s="173"/>
    </row>
    <row r="313" spans="1:12" ht="11.25">
      <c r="A313" s="210"/>
      <c r="B313" s="190">
        <v>80110</v>
      </c>
      <c r="C313" s="44"/>
      <c r="D313" s="2" t="s">
        <v>100</v>
      </c>
      <c r="E313" s="90">
        <f>SUM(E314:E348)</f>
        <v>2251119.28</v>
      </c>
      <c r="F313" s="97">
        <v>96</v>
      </c>
      <c r="G313" s="90">
        <f>SUM(G314:G348)</f>
        <v>2228955.1599999997</v>
      </c>
      <c r="H313" s="90">
        <f>SUM(H314:H348)</f>
        <v>2105004.59</v>
      </c>
      <c r="I313" s="90">
        <f>SUM(I314:I348)</f>
        <v>1984929.31</v>
      </c>
      <c r="J313" s="95">
        <f t="shared" si="30"/>
        <v>94.2957236021989</v>
      </c>
      <c r="K313" s="3">
        <f t="shared" si="36"/>
        <v>88.17521699694208</v>
      </c>
      <c r="L313" s="159">
        <f aca="true" t="shared" si="37" ref="L313:L339">(I313/$I$761)*100</f>
        <v>7.814133198468061</v>
      </c>
    </row>
    <row r="314" spans="1:12" ht="33.75" customHeight="1">
      <c r="A314" s="210"/>
      <c r="B314" s="194"/>
      <c r="C314" s="24">
        <v>3020</v>
      </c>
      <c r="D314" s="13" t="s">
        <v>268</v>
      </c>
      <c r="E314" s="83">
        <v>78926.8</v>
      </c>
      <c r="F314" s="97">
        <v>98</v>
      </c>
      <c r="G314" s="83">
        <v>77090</v>
      </c>
      <c r="H314" s="83">
        <v>81390</v>
      </c>
      <c r="I314" s="83">
        <v>78958.08</v>
      </c>
      <c r="J314" s="97">
        <f t="shared" si="30"/>
        <v>97.01201621820863</v>
      </c>
      <c r="K314" s="47">
        <f t="shared" si="36"/>
        <v>100.0396316587015</v>
      </c>
      <c r="L314" s="170">
        <f t="shared" si="37"/>
        <v>0.3108367391760148</v>
      </c>
    </row>
    <row r="315" spans="1:12" ht="21" customHeight="1">
      <c r="A315" s="210"/>
      <c r="B315" s="194"/>
      <c r="C315" s="24">
        <v>4010</v>
      </c>
      <c r="D315" s="13" t="s">
        <v>256</v>
      </c>
      <c r="E315" s="83">
        <v>1228945.45</v>
      </c>
      <c r="F315" s="97">
        <v>97</v>
      </c>
      <c r="G315" s="83">
        <v>1151095</v>
      </c>
      <c r="H315" s="83">
        <v>1159378</v>
      </c>
      <c r="I315" s="83">
        <v>1109477.66</v>
      </c>
      <c r="J315" s="97">
        <f t="shared" si="30"/>
        <v>95.6959386843635</v>
      </c>
      <c r="K315" s="47">
        <f t="shared" si="36"/>
        <v>90.27883703056145</v>
      </c>
      <c r="L315" s="160">
        <f t="shared" si="37"/>
        <v>4.367715350006423</v>
      </c>
    </row>
    <row r="316" spans="1:12" ht="21" customHeight="1">
      <c r="A316" s="210"/>
      <c r="B316" s="194"/>
      <c r="C316" s="24">
        <v>4017</v>
      </c>
      <c r="D316" s="13" t="s">
        <v>256</v>
      </c>
      <c r="E316" s="83">
        <v>24650.76</v>
      </c>
      <c r="F316" s="97">
        <v>59</v>
      </c>
      <c r="G316" s="83">
        <v>8654.66</v>
      </c>
      <c r="H316" s="83">
        <v>8654.66</v>
      </c>
      <c r="I316" s="83">
        <v>8641.77</v>
      </c>
      <c r="J316" s="97">
        <f t="shared" si="30"/>
        <v>99.85106289559613</v>
      </c>
      <c r="K316" s="47">
        <f t="shared" si="36"/>
        <v>35.05680960749283</v>
      </c>
      <c r="L316" s="160">
        <f t="shared" si="37"/>
        <v>0.034020325817308496</v>
      </c>
    </row>
    <row r="317" spans="1:12" ht="21.75" customHeight="1">
      <c r="A317" s="210"/>
      <c r="B317" s="194"/>
      <c r="C317" s="24">
        <v>4019</v>
      </c>
      <c r="D317" s="13" t="s">
        <v>256</v>
      </c>
      <c r="E317" s="83">
        <v>4350.15</v>
      </c>
      <c r="F317" s="97">
        <v>59</v>
      </c>
      <c r="G317" s="83">
        <v>1527.29</v>
      </c>
      <c r="H317" s="83">
        <v>1527.29</v>
      </c>
      <c r="I317" s="83">
        <v>1525.02</v>
      </c>
      <c r="J317" s="97">
        <f t="shared" si="30"/>
        <v>99.85137072854533</v>
      </c>
      <c r="K317" s="47">
        <f t="shared" si="36"/>
        <v>35.05672218199373</v>
      </c>
      <c r="L317" s="160">
        <f t="shared" si="37"/>
        <v>0.006003593856109547</v>
      </c>
    </row>
    <row r="318" spans="1:12" ht="23.25" customHeight="1">
      <c r="A318" s="210"/>
      <c r="B318" s="194"/>
      <c r="C318" s="24">
        <v>4040</v>
      </c>
      <c r="D318" s="13" t="s">
        <v>306</v>
      </c>
      <c r="E318" s="83">
        <v>90494.12</v>
      </c>
      <c r="F318" s="97">
        <v>100</v>
      </c>
      <c r="G318" s="83">
        <v>99500</v>
      </c>
      <c r="H318" s="83">
        <v>99500</v>
      </c>
      <c r="I318" s="83">
        <v>98943.26</v>
      </c>
      <c r="J318" s="97">
        <f t="shared" si="30"/>
        <v>99.44046231155778</v>
      </c>
      <c r="K318" s="47">
        <f t="shared" si="36"/>
        <v>109.33667292416347</v>
      </c>
      <c r="L318" s="160">
        <f t="shared" si="37"/>
        <v>0.38951302136329324</v>
      </c>
    </row>
    <row r="319" spans="1:12" ht="19.5" customHeight="1">
      <c r="A319" s="210"/>
      <c r="B319" s="194"/>
      <c r="C319" s="24">
        <v>4110</v>
      </c>
      <c r="D319" s="13" t="s">
        <v>266</v>
      </c>
      <c r="E319" s="83">
        <v>232832.81</v>
      </c>
      <c r="F319" s="97">
        <v>93</v>
      </c>
      <c r="G319" s="83">
        <v>236657</v>
      </c>
      <c r="H319" s="83">
        <v>229680</v>
      </c>
      <c r="I319" s="83">
        <v>206151.14</v>
      </c>
      <c r="J319" s="96">
        <f t="shared" si="30"/>
        <v>89.75580808080808</v>
      </c>
      <c r="K319" s="47">
        <f t="shared" si="36"/>
        <v>88.54041661911825</v>
      </c>
      <c r="L319" s="160">
        <f t="shared" si="37"/>
        <v>0.8115616303615554</v>
      </c>
    </row>
    <row r="320" spans="1:12" ht="19.5" customHeight="1">
      <c r="A320" s="210"/>
      <c r="B320" s="194"/>
      <c r="C320" s="24">
        <v>4117</v>
      </c>
      <c r="D320" s="13" t="s">
        <v>266</v>
      </c>
      <c r="E320" s="83">
        <v>4056.16</v>
      </c>
      <c r="F320" s="97">
        <v>62</v>
      </c>
      <c r="G320" s="83">
        <v>1487.69</v>
      </c>
      <c r="H320" s="83">
        <v>1487.69</v>
      </c>
      <c r="I320" s="83">
        <v>1482.66</v>
      </c>
      <c r="J320" s="96">
        <f t="shared" si="30"/>
        <v>99.66189192640941</v>
      </c>
      <c r="K320" s="47">
        <f t="shared" si="36"/>
        <v>36.55329178336161</v>
      </c>
      <c r="L320" s="160">
        <f t="shared" si="37"/>
        <v>0.005836833921325216</v>
      </c>
    </row>
    <row r="321" spans="1:12" ht="19.5" customHeight="1">
      <c r="A321" s="210"/>
      <c r="B321" s="194"/>
      <c r="C321" s="24">
        <v>4119</v>
      </c>
      <c r="D321" s="13" t="s">
        <v>266</v>
      </c>
      <c r="E321" s="83">
        <v>715.82</v>
      </c>
      <c r="F321" s="97">
        <v>62</v>
      </c>
      <c r="G321" s="83">
        <v>262.53</v>
      </c>
      <c r="H321" s="83">
        <v>262.53</v>
      </c>
      <c r="I321" s="83">
        <v>261.66</v>
      </c>
      <c r="J321" s="96">
        <f t="shared" si="30"/>
        <v>99.66860930179409</v>
      </c>
      <c r="K321" s="47">
        <f t="shared" si="36"/>
        <v>36.55388226090358</v>
      </c>
      <c r="L321" s="160">
        <f t="shared" si="37"/>
        <v>0.0010300850929100104</v>
      </c>
    </row>
    <row r="322" spans="1:12" ht="11.25">
      <c r="A322" s="210"/>
      <c r="B322" s="194"/>
      <c r="C322" s="24">
        <v>4120</v>
      </c>
      <c r="D322" s="13" t="s">
        <v>41</v>
      </c>
      <c r="E322" s="83">
        <v>28845.75</v>
      </c>
      <c r="F322" s="97">
        <v>92</v>
      </c>
      <c r="G322" s="83">
        <v>33729</v>
      </c>
      <c r="H322" s="83">
        <v>28963</v>
      </c>
      <c r="I322" s="83">
        <v>26052.55</v>
      </c>
      <c r="J322" s="97">
        <f t="shared" si="30"/>
        <v>89.95114456375374</v>
      </c>
      <c r="K322" s="47">
        <f t="shared" si="36"/>
        <v>90.3167711014621</v>
      </c>
      <c r="L322" s="160">
        <f t="shared" si="37"/>
        <v>0.10256188713327483</v>
      </c>
    </row>
    <row r="323" spans="1:12" ht="11.25">
      <c r="A323" s="210"/>
      <c r="B323" s="194"/>
      <c r="C323" s="24">
        <v>4127</v>
      </c>
      <c r="D323" s="13" t="s">
        <v>41</v>
      </c>
      <c r="E323" s="83">
        <v>461.41</v>
      </c>
      <c r="F323" s="97">
        <v>49</v>
      </c>
      <c r="G323" s="83">
        <v>127.91</v>
      </c>
      <c r="H323" s="83">
        <v>127.91</v>
      </c>
      <c r="I323" s="83">
        <v>127.9</v>
      </c>
      <c r="J323" s="97">
        <f t="shared" si="30"/>
        <v>99.99218200297084</v>
      </c>
      <c r="K323" s="47">
        <f t="shared" si="36"/>
        <v>27.719381894627336</v>
      </c>
      <c r="L323" s="160">
        <f t="shared" si="37"/>
        <v>0.0005035079239592996</v>
      </c>
    </row>
    <row r="324" spans="1:12" ht="11.25">
      <c r="A324" s="210"/>
      <c r="B324" s="194"/>
      <c r="C324" s="24">
        <v>4129</v>
      </c>
      <c r="D324" s="13" t="s">
        <v>41</v>
      </c>
      <c r="E324" s="83">
        <v>81.4</v>
      </c>
      <c r="F324" s="97">
        <v>49</v>
      </c>
      <c r="G324" s="83">
        <v>22.57</v>
      </c>
      <c r="H324" s="83">
        <v>22.57</v>
      </c>
      <c r="I324" s="83">
        <v>22.57</v>
      </c>
      <c r="J324" s="97">
        <f t="shared" si="30"/>
        <v>100</v>
      </c>
      <c r="K324" s="47">
        <f t="shared" si="36"/>
        <v>27.727272727272727</v>
      </c>
      <c r="L324" s="160">
        <f t="shared" si="37"/>
        <v>8.885202379797804E-05</v>
      </c>
    </row>
    <row r="325" spans="1:12" ht="19.5" customHeight="1">
      <c r="A325" s="210"/>
      <c r="B325" s="194"/>
      <c r="C325" s="24">
        <v>4170</v>
      </c>
      <c r="D325" s="13" t="s">
        <v>30</v>
      </c>
      <c r="E325" s="83">
        <v>23832.5</v>
      </c>
      <c r="F325" s="97">
        <v>99</v>
      </c>
      <c r="G325" s="83">
        <v>10000</v>
      </c>
      <c r="H325" s="83">
        <v>10000</v>
      </c>
      <c r="I325" s="83">
        <v>3995</v>
      </c>
      <c r="J325" s="96">
        <f t="shared" si="30"/>
        <v>39.95</v>
      </c>
      <c r="K325" s="47">
        <f t="shared" si="36"/>
        <v>16.762823874960663</v>
      </c>
      <c r="L325" s="160">
        <f t="shared" si="37"/>
        <v>0.015727241252677108</v>
      </c>
    </row>
    <row r="326" spans="1:12" ht="19.5" customHeight="1">
      <c r="A326" s="210"/>
      <c r="B326" s="194"/>
      <c r="C326" s="24">
        <v>4177</v>
      </c>
      <c r="D326" s="13" t="s">
        <v>30</v>
      </c>
      <c r="E326" s="83">
        <v>19380</v>
      </c>
      <c r="F326" s="97">
        <v>100</v>
      </c>
      <c r="G326" s="83">
        <v>9690</v>
      </c>
      <c r="H326" s="83">
        <v>9690</v>
      </c>
      <c r="I326" s="83">
        <v>9690</v>
      </c>
      <c r="J326" s="96">
        <f t="shared" si="30"/>
        <v>100</v>
      </c>
      <c r="K326" s="47">
        <f t="shared" si="36"/>
        <v>50</v>
      </c>
      <c r="L326" s="160">
        <f t="shared" si="37"/>
        <v>0.03814692559159979</v>
      </c>
    </row>
    <row r="327" spans="1:12" ht="19.5" customHeight="1">
      <c r="A327" s="210"/>
      <c r="B327" s="194"/>
      <c r="C327" s="24">
        <v>4179</v>
      </c>
      <c r="D327" s="13" t="s">
        <v>30</v>
      </c>
      <c r="E327" s="83">
        <v>3420</v>
      </c>
      <c r="F327" s="97">
        <v>100</v>
      </c>
      <c r="G327" s="83">
        <v>1710</v>
      </c>
      <c r="H327" s="83">
        <v>1710</v>
      </c>
      <c r="I327" s="83">
        <v>1710</v>
      </c>
      <c r="J327" s="96">
        <f t="shared" si="30"/>
        <v>100</v>
      </c>
      <c r="K327" s="47">
        <f t="shared" si="36"/>
        <v>50</v>
      </c>
      <c r="L327" s="160">
        <f t="shared" si="37"/>
        <v>0.00673181039851761</v>
      </c>
    </row>
    <row r="328" spans="1:12" ht="20.25" customHeight="1">
      <c r="A328" s="210"/>
      <c r="B328" s="194"/>
      <c r="C328" s="24">
        <v>4210</v>
      </c>
      <c r="D328" s="13" t="s">
        <v>14</v>
      </c>
      <c r="E328" s="83">
        <v>84212.94</v>
      </c>
      <c r="F328" s="97">
        <v>93</v>
      </c>
      <c r="G328" s="83">
        <v>146750</v>
      </c>
      <c r="H328" s="83">
        <v>99964.35</v>
      </c>
      <c r="I328" s="83">
        <v>85628.37</v>
      </c>
      <c r="J328" s="96">
        <f t="shared" si="30"/>
        <v>85.65890740048826</v>
      </c>
      <c r="K328" s="47">
        <f t="shared" si="36"/>
        <v>101.680774949788</v>
      </c>
      <c r="L328" s="160">
        <f t="shared" si="37"/>
        <v>0.33709587811351654</v>
      </c>
    </row>
    <row r="329" spans="1:12" ht="22.5" customHeight="1">
      <c r="A329" s="210"/>
      <c r="B329" s="194"/>
      <c r="C329" s="24">
        <v>4217</v>
      </c>
      <c r="D329" s="13" t="s">
        <v>14</v>
      </c>
      <c r="E329" s="83">
        <v>6481.39</v>
      </c>
      <c r="F329" s="97">
        <v>87</v>
      </c>
      <c r="G329" s="83">
        <v>2627.51</v>
      </c>
      <c r="H329" s="83">
        <v>2627.51</v>
      </c>
      <c r="I329" s="83">
        <v>1736.42</v>
      </c>
      <c r="J329" s="96">
        <f t="shared" si="30"/>
        <v>66.08614239336862</v>
      </c>
      <c r="K329" s="47">
        <f t="shared" si="36"/>
        <v>26.790858133826234</v>
      </c>
      <c r="L329" s="160">
        <f t="shared" si="37"/>
        <v>0.0068358188375403205</v>
      </c>
    </row>
    <row r="330" spans="1:12" ht="20.25" customHeight="1">
      <c r="A330" s="210"/>
      <c r="B330" s="194"/>
      <c r="C330" s="24">
        <v>4219</v>
      </c>
      <c r="D330" s="13" t="s">
        <v>14</v>
      </c>
      <c r="E330" s="83">
        <v>1143.77</v>
      </c>
      <c r="F330" s="97">
        <v>87</v>
      </c>
      <c r="G330" s="83">
        <v>463.68</v>
      </c>
      <c r="H330" s="83">
        <v>463.68</v>
      </c>
      <c r="I330" s="83">
        <v>306.43</v>
      </c>
      <c r="J330" s="96">
        <f aca="true" t="shared" si="38" ref="J330:J427">(I330/H330)*100</f>
        <v>66.08652518978606</v>
      </c>
      <c r="K330" s="47">
        <f t="shared" si="36"/>
        <v>26.79122550862499</v>
      </c>
      <c r="L330" s="160">
        <f t="shared" si="37"/>
        <v>0.0012063325499519011</v>
      </c>
    </row>
    <row r="331" spans="1:12" ht="31.5" customHeight="1">
      <c r="A331" s="210"/>
      <c r="B331" s="194"/>
      <c r="C331" s="24">
        <v>4240</v>
      </c>
      <c r="D331" s="13" t="s">
        <v>95</v>
      </c>
      <c r="E331" s="83">
        <v>36.99</v>
      </c>
      <c r="F331" s="97">
        <v>17</v>
      </c>
      <c r="G331" s="83">
        <v>8000</v>
      </c>
      <c r="H331" s="83">
        <v>23435.08</v>
      </c>
      <c r="I331" s="83">
        <v>22095.4</v>
      </c>
      <c r="J331" s="96">
        <f t="shared" si="38"/>
        <v>94.2834417463051</v>
      </c>
      <c r="K331" s="47">
        <f t="shared" si="36"/>
        <v>59733.441470667756</v>
      </c>
      <c r="L331" s="160">
        <f t="shared" si="37"/>
        <v>0.08698365115754737</v>
      </c>
    </row>
    <row r="332" spans="1:12" ht="43.5" customHeight="1">
      <c r="A332" s="210"/>
      <c r="B332" s="194"/>
      <c r="C332" s="24">
        <v>4247</v>
      </c>
      <c r="D332" s="13" t="s">
        <v>204</v>
      </c>
      <c r="E332" s="83">
        <v>22542.66</v>
      </c>
      <c r="F332" s="97">
        <v>100</v>
      </c>
      <c r="G332" s="83">
        <v>51524.89</v>
      </c>
      <c r="H332" s="83">
        <v>51524.89</v>
      </c>
      <c r="I332" s="83">
        <v>51078.47</v>
      </c>
      <c r="J332" s="96">
        <f t="shared" si="38"/>
        <v>99.13358378833998</v>
      </c>
      <c r="K332" s="47">
        <f t="shared" si="36"/>
        <v>226.58581551600386</v>
      </c>
      <c r="L332" s="160">
        <f t="shared" si="37"/>
        <v>0.20108220788676595</v>
      </c>
    </row>
    <row r="333" spans="1:12" ht="45">
      <c r="A333" s="210"/>
      <c r="B333" s="194"/>
      <c r="C333" s="24">
        <v>4249</v>
      </c>
      <c r="D333" s="13" t="s">
        <v>204</v>
      </c>
      <c r="E333" s="83">
        <v>3978.12</v>
      </c>
      <c r="F333" s="97">
        <v>100</v>
      </c>
      <c r="G333" s="83">
        <v>9092.63</v>
      </c>
      <c r="H333" s="83">
        <v>9092.63</v>
      </c>
      <c r="I333" s="83">
        <v>9013.85</v>
      </c>
      <c r="J333" s="96">
        <f t="shared" si="38"/>
        <v>99.13358401254644</v>
      </c>
      <c r="K333" s="47">
        <f t="shared" si="36"/>
        <v>226.58567363478227</v>
      </c>
      <c r="L333" s="160">
        <f t="shared" si="37"/>
        <v>0.03548510477232629</v>
      </c>
    </row>
    <row r="334" spans="1:12" ht="11.25">
      <c r="A334" s="210"/>
      <c r="B334" s="194"/>
      <c r="C334" s="24">
        <v>4260</v>
      </c>
      <c r="D334" s="13" t="s">
        <v>15</v>
      </c>
      <c r="E334" s="83">
        <v>22700.09</v>
      </c>
      <c r="F334" s="97">
        <v>97</v>
      </c>
      <c r="G334" s="83">
        <v>26500</v>
      </c>
      <c r="H334" s="83">
        <v>30060</v>
      </c>
      <c r="I334" s="83">
        <v>30058.19</v>
      </c>
      <c r="J334" s="96">
        <f t="shared" si="38"/>
        <v>99.99397870924817</v>
      </c>
      <c r="K334" s="47">
        <f t="shared" si="36"/>
        <v>132.41440892965622</v>
      </c>
      <c r="L334" s="160">
        <f t="shared" si="37"/>
        <v>0.11833101520620937</v>
      </c>
    </row>
    <row r="335" spans="1:12" ht="21" customHeight="1">
      <c r="A335" s="210"/>
      <c r="B335" s="194"/>
      <c r="C335" s="24">
        <v>4270</v>
      </c>
      <c r="D335" s="13" t="s">
        <v>17</v>
      </c>
      <c r="E335" s="83">
        <v>2799.98</v>
      </c>
      <c r="F335" s="97">
        <v>70</v>
      </c>
      <c r="G335" s="83">
        <v>15000</v>
      </c>
      <c r="H335" s="83">
        <v>3000</v>
      </c>
      <c r="I335" s="83">
        <v>1233.45</v>
      </c>
      <c r="J335" s="96">
        <f t="shared" si="38"/>
        <v>41.115</v>
      </c>
      <c r="K335" s="47">
        <f t="shared" si="36"/>
        <v>44.05210037214552</v>
      </c>
      <c r="L335" s="160">
        <f t="shared" si="37"/>
        <v>0.004855761132193887</v>
      </c>
    </row>
    <row r="336" spans="1:12" ht="19.5" customHeight="1">
      <c r="A336" s="210"/>
      <c r="B336" s="194"/>
      <c r="C336" s="24">
        <v>4280</v>
      </c>
      <c r="D336" s="13" t="s">
        <v>70</v>
      </c>
      <c r="E336" s="83">
        <v>1618</v>
      </c>
      <c r="F336" s="97">
        <v>95</v>
      </c>
      <c r="G336" s="83">
        <v>1500</v>
      </c>
      <c r="H336" s="83">
        <v>500</v>
      </c>
      <c r="I336" s="83">
        <v>385</v>
      </c>
      <c r="J336" s="96">
        <f t="shared" si="38"/>
        <v>77</v>
      </c>
      <c r="K336" s="47">
        <f t="shared" si="36"/>
        <v>23.794808405438815</v>
      </c>
      <c r="L336" s="160">
        <f t="shared" si="37"/>
        <v>0.001515641522473263</v>
      </c>
    </row>
    <row r="337" spans="1:12" ht="21" customHeight="1">
      <c r="A337" s="210"/>
      <c r="B337" s="194"/>
      <c r="C337" s="24">
        <v>4300</v>
      </c>
      <c r="D337" s="13" t="s">
        <v>19</v>
      </c>
      <c r="E337" s="83">
        <v>142814.05</v>
      </c>
      <c r="F337" s="97">
        <v>100</v>
      </c>
      <c r="G337" s="83">
        <v>111900</v>
      </c>
      <c r="H337" s="83">
        <v>91900</v>
      </c>
      <c r="I337" s="83">
        <v>84060.43</v>
      </c>
      <c r="J337" s="96">
        <f t="shared" si="38"/>
        <v>91.46945593035908</v>
      </c>
      <c r="K337" s="47">
        <f t="shared" si="36"/>
        <v>58.860056135933405</v>
      </c>
      <c r="L337" s="160">
        <f t="shared" si="37"/>
        <v>0.3309233197531354</v>
      </c>
    </row>
    <row r="338" spans="1:12" ht="21" customHeight="1">
      <c r="A338" s="210"/>
      <c r="B338" s="194"/>
      <c r="C338" s="24">
        <v>4307</v>
      </c>
      <c r="D338" s="13" t="s">
        <v>19</v>
      </c>
      <c r="E338" s="83">
        <v>120757.97</v>
      </c>
      <c r="F338" s="97">
        <v>100</v>
      </c>
      <c r="G338" s="83">
        <v>65567.13</v>
      </c>
      <c r="H338" s="83">
        <v>64717.13</v>
      </c>
      <c r="I338" s="83">
        <v>64074.36</v>
      </c>
      <c r="J338" s="96">
        <f t="shared" si="38"/>
        <v>99.00680082692172</v>
      </c>
      <c r="K338" s="47">
        <f t="shared" si="36"/>
        <v>53.060149984303315</v>
      </c>
      <c r="L338" s="160">
        <f t="shared" si="37"/>
        <v>0.25224353387506476</v>
      </c>
    </row>
    <row r="339" spans="1:12" ht="23.25" customHeight="1">
      <c r="A339" s="210"/>
      <c r="B339" s="194"/>
      <c r="C339" s="24">
        <v>4309</v>
      </c>
      <c r="D339" s="13" t="s">
        <v>19</v>
      </c>
      <c r="E339" s="83">
        <v>21310.23</v>
      </c>
      <c r="F339" s="97">
        <v>94</v>
      </c>
      <c r="G339" s="83">
        <v>11570.67</v>
      </c>
      <c r="H339" s="83">
        <v>11420.67</v>
      </c>
      <c r="I339" s="83">
        <v>11307.24</v>
      </c>
      <c r="J339" s="96">
        <f t="shared" si="38"/>
        <v>99.00680082692172</v>
      </c>
      <c r="K339" s="47">
        <f t="shared" si="36"/>
        <v>53.060149984303315</v>
      </c>
      <c r="L339" s="160">
        <f t="shared" si="37"/>
        <v>0.044513564801482025</v>
      </c>
    </row>
    <row r="340" spans="1:12" ht="22.5">
      <c r="A340" s="210"/>
      <c r="B340" s="194"/>
      <c r="C340" s="24">
        <v>4350</v>
      </c>
      <c r="D340" s="13" t="s">
        <v>72</v>
      </c>
      <c r="E340" s="83">
        <v>527.04</v>
      </c>
      <c r="F340" s="97">
        <v>36</v>
      </c>
      <c r="G340" s="83"/>
      <c r="H340" s="83"/>
      <c r="I340" s="83"/>
      <c r="J340" s="96"/>
      <c r="K340" s="47"/>
      <c r="L340" s="160"/>
    </row>
    <row r="341" spans="1:12" ht="33.75">
      <c r="A341" s="210"/>
      <c r="B341" s="194"/>
      <c r="C341" s="24">
        <v>4360</v>
      </c>
      <c r="D341" s="13" t="s">
        <v>332</v>
      </c>
      <c r="E341" s="83"/>
      <c r="F341" s="97"/>
      <c r="G341" s="83">
        <v>3850</v>
      </c>
      <c r="H341" s="83">
        <v>3850</v>
      </c>
      <c r="I341" s="83">
        <v>3233.97</v>
      </c>
      <c r="J341" s="96">
        <f t="shared" si="38"/>
        <v>83.99922077922078</v>
      </c>
      <c r="K341" s="47"/>
      <c r="L341" s="160"/>
    </row>
    <row r="342" spans="1:12" ht="43.5" customHeight="1">
      <c r="A342" s="210"/>
      <c r="B342" s="194"/>
      <c r="C342" s="24">
        <v>4370</v>
      </c>
      <c r="D342" s="13" t="s">
        <v>274</v>
      </c>
      <c r="E342" s="83">
        <v>2820.65</v>
      </c>
      <c r="F342" s="97">
        <v>88</v>
      </c>
      <c r="G342" s="83"/>
      <c r="H342" s="83"/>
      <c r="I342" s="83"/>
      <c r="J342" s="96"/>
      <c r="K342" s="47"/>
      <c r="L342" s="160"/>
    </row>
    <row r="343" spans="1:12" ht="23.25" customHeight="1">
      <c r="A343" s="210"/>
      <c r="B343" s="194"/>
      <c r="C343" s="24">
        <v>4410</v>
      </c>
      <c r="D343" s="13" t="s">
        <v>64</v>
      </c>
      <c r="E343" s="83">
        <v>2013.02</v>
      </c>
      <c r="F343" s="97">
        <v>75</v>
      </c>
      <c r="G343" s="83">
        <v>3500</v>
      </c>
      <c r="H343" s="83">
        <v>3500</v>
      </c>
      <c r="I343" s="83">
        <v>2452.36</v>
      </c>
      <c r="J343" s="96">
        <f t="shared" si="38"/>
        <v>70.06742857142858</v>
      </c>
      <c r="K343" s="47">
        <f t="shared" si="36"/>
        <v>121.82491977228244</v>
      </c>
      <c r="L343" s="160">
        <f>(I343/$I$761)*100</f>
        <v>0.009654282192344238</v>
      </c>
    </row>
    <row r="344" spans="1:12" ht="20.25" customHeight="1">
      <c r="A344" s="210"/>
      <c r="B344" s="194"/>
      <c r="C344" s="24">
        <v>4430</v>
      </c>
      <c r="D344" s="13" t="s">
        <v>33</v>
      </c>
      <c r="E344" s="83">
        <v>2513</v>
      </c>
      <c r="F344" s="97">
        <v>100</v>
      </c>
      <c r="G344" s="83">
        <v>2500</v>
      </c>
      <c r="H344" s="83">
        <v>2500</v>
      </c>
      <c r="I344" s="83">
        <v>2385</v>
      </c>
      <c r="J344" s="96">
        <f t="shared" si="38"/>
        <v>95.39999999999999</v>
      </c>
      <c r="K344" s="47">
        <f t="shared" si="36"/>
        <v>94.90648627138879</v>
      </c>
      <c r="L344" s="160">
        <f>(I344/$I$761)*100</f>
        <v>0.009389103976879825</v>
      </c>
    </row>
    <row r="345" spans="1:12" ht="11.25">
      <c r="A345" s="210"/>
      <c r="B345" s="194"/>
      <c r="C345" s="24">
        <v>4440</v>
      </c>
      <c r="D345" s="13" t="s">
        <v>97</v>
      </c>
      <c r="E345" s="83">
        <v>65582.25</v>
      </c>
      <c r="F345" s="97">
        <v>98</v>
      </c>
      <c r="G345" s="83">
        <v>64743</v>
      </c>
      <c r="H345" s="83">
        <v>63743</v>
      </c>
      <c r="I345" s="83">
        <v>63027.1</v>
      </c>
      <c r="J345" s="97">
        <f t="shared" si="38"/>
        <v>98.87689628665109</v>
      </c>
      <c r="K345" s="47">
        <f t="shared" si="36"/>
        <v>96.10390006442292</v>
      </c>
      <c r="L345" s="160">
        <f>(I345/$I$761)*100</f>
        <v>0.2481207527300639</v>
      </c>
    </row>
    <row r="346" spans="1:12" ht="45">
      <c r="A346" s="210"/>
      <c r="B346" s="194"/>
      <c r="C346" s="24">
        <v>4520</v>
      </c>
      <c r="D346" s="13" t="s">
        <v>44</v>
      </c>
      <c r="E346" s="83">
        <v>6274</v>
      </c>
      <c r="F346" s="97">
        <v>87</v>
      </c>
      <c r="G346" s="83">
        <v>6712</v>
      </c>
      <c r="H346" s="83">
        <v>6712</v>
      </c>
      <c r="I346" s="83">
        <v>5514</v>
      </c>
      <c r="J346" s="97">
        <f t="shared" si="38"/>
        <v>82.15137067938022</v>
      </c>
      <c r="K346" s="47">
        <f t="shared" si="36"/>
        <v>87.88651577940708</v>
      </c>
      <c r="L346" s="160">
        <f>(I346/$I$761)*100</f>
        <v>0.021707135986798888</v>
      </c>
    </row>
    <row r="347" spans="1:12" ht="21" customHeight="1">
      <c r="A347" s="210"/>
      <c r="B347" s="194"/>
      <c r="C347" s="24">
        <v>4700</v>
      </c>
      <c r="D347" s="13" t="s">
        <v>142</v>
      </c>
      <c r="E347" s="83"/>
      <c r="F347" s="97"/>
      <c r="G347" s="83">
        <v>600</v>
      </c>
      <c r="H347" s="83">
        <v>600</v>
      </c>
      <c r="I347" s="83">
        <v>300</v>
      </c>
      <c r="J347" s="97">
        <f t="shared" si="38"/>
        <v>50</v>
      </c>
      <c r="K347" s="47"/>
      <c r="L347" s="160"/>
    </row>
    <row r="348" spans="1:12" ht="33.75" customHeight="1">
      <c r="A348" s="210"/>
      <c r="B348" s="191"/>
      <c r="C348" s="24">
        <v>6050</v>
      </c>
      <c r="D348" s="13" t="s">
        <v>335</v>
      </c>
      <c r="E348" s="83"/>
      <c r="F348" s="97"/>
      <c r="G348" s="83">
        <v>65000</v>
      </c>
      <c r="H348" s="83">
        <v>3000</v>
      </c>
      <c r="I348" s="83"/>
      <c r="J348" s="97"/>
      <c r="K348" s="47"/>
      <c r="L348" s="160"/>
    </row>
    <row r="349" spans="1:12" ht="12.75" customHeight="1">
      <c r="A349" s="210"/>
      <c r="B349" s="190">
        <v>80113</v>
      </c>
      <c r="C349" s="44"/>
      <c r="D349" s="2" t="s">
        <v>101</v>
      </c>
      <c r="E349" s="90">
        <f>SUM(E350:E362)</f>
        <v>616179.18</v>
      </c>
      <c r="F349" s="93">
        <v>93</v>
      </c>
      <c r="G349" s="90">
        <f>SUM(G350:G362)</f>
        <v>576967</v>
      </c>
      <c r="H349" s="90">
        <f>SUM(H350:H362)</f>
        <v>658720</v>
      </c>
      <c r="I349" s="90">
        <f>SUM(I350:I362)</f>
        <v>607678.26</v>
      </c>
      <c r="J349" s="93">
        <f t="shared" si="38"/>
        <v>92.25137539470488</v>
      </c>
      <c r="K349" s="3">
        <f t="shared" si="36"/>
        <v>98.62038181815879</v>
      </c>
      <c r="L349" s="159">
        <f>(I349/$I$761)*100</f>
        <v>2.3922659822345542</v>
      </c>
    </row>
    <row r="350" spans="1:12" ht="91.5" customHeight="1">
      <c r="A350" s="210"/>
      <c r="B350" s="196"/>
      <c r="C350" s="24">
        <v>2830</v>
      </c>
      <c r="D350" s="13" t="s">
        <v>286</v>
      </c>
      <c r="E350" s="15"/>
      <c r="F350" s="47"/>
      <c r="G350" s="15">
        <v>5215</v>
      </c>
      <c r="H350" s="15">
        <v>5215</v>
      </c>
      <c r="I350" s="15">
        <v>5215</v>
      </c>
      <c r="J350" s="47">
        <f t="shared" si="38"/>
        <v>100</v>
      </c>
      <c r="K350" s="47"/>
      <c r="L350" s="160"/>
    </row>
    <row r="351" spans="1:12" ht="32.25" customHeight="1">
      <c r="A351" s="210"/>
      <c r="B351" s="196"/>
      <c r="C351" s="24">
        <v>3020</v>
      </c>
      <c r="D351" s="13" t="s">
        <v>268</v>
      </c>
      <c r="E351" s="15">
        <v>88.97</v>
      </c>
      <c r="F351" s="47">
        <v>89</v>
      </c>
      <c r="G351" s="15"/>
      <c r="H351" s="15"/>
      <c r="I351" s="15"/>
      <c r="J351" s="97"/>
      <c r="K351" s="47"/>
      <c r="L351" s="170"/>
    </row>
    <row r="352" spans="1:12" ht="19.5" customHeight="1">
      <c r="A352" s="210"/>
      <c r="B352" s="196"/>
      <c r="C352" s="24">
        <v>4010</v>
      </c>
      <c r="D352" s="13" t="s">
        <v>256</v>
      </c>
      <c r="E352" s="15">
        <v>23221.99</v>
      </c>
      <c r="F352" s="47">
        <v>99</v>
      </c>
      <c r="G352" s="15"/>
      <c r="H352" s="15"/>
      <c r="I352" s="15"/>
      <c r="J352" s="97"/>
      <c r="K352" s="47"/>
      <c r="L352" s="170"/>
    </row>
    <row r="353" spans="1:12" ht="21" customHeight="1">
      <c r="A353" s="210"/>
      <c r="B353" s="196"/>
      <c r="C353" s="24">
        <v>4040</v>
      </c>
      <c r="D353" s="13" t="s">
        <v>279</v>
      </c>
      <c r="E353" s="15">
        <v>2567.34</v>
      </c>
      <c r="F353" s="47">
        <v>100</v>
      </c>
      <c r="G353" s="15"/>
      <c r="H353" s="15"/>
      <c r="I353" s="15"/>
      <c r="J353" s="97"/>
      <c r="K353" s="47"/>
      <c r="L353" s="170"/>
    </row>
    <row r="354" spans="1:12" ht="19.5" customHeight="1">
      <c r="A354" s="210"/>
      <c r="B354" s="196"/>
      <c r="C354" s="24">
        <v>4110</v>
      </c>
      <c r="D354" s="13" t="s">
        <v>273</v>
      </c>
      <c r="E354" s="15">
        <v>6123.78</v>
      </c>
      <c r="F354" s="47">
        <v>100</v>
      </c>
      <c r="G354" s="15"/>
      <c r="H354" s="15"/>
      <c r="I354" s="15"/>
      <c r="J354" s="97"/>
      <c r="K354" s="47"/>
      <c r="L354" s="170"/>
    </row>
    <row r="355" spans="1:12" ht="12.75" customHeight="1">
      <c r="A355" s="210"/>
      <c r="B355" s="196"/>
      <c r="C355" s="24">
        <v>4120</v>
      </c>
      <c r="D355" s="13" t="s">
        <v>41</v>
      </c>
      <c r="E355" s="15">
        <v>817.33</v>
      </c>
      <c r="F355" s="47">
        <v>100</v>
      </c>
      <c r="G355" s="15"/>
      <c r="H355" s="15"/>
      <c r="I355" s="15"/>
      <c r="J355" s="97"/>
      <c r="K355" s="47"/>
      <c r="L355" s="170"/>
    </row>
    <row r="356" spans="1:12" ht="22.5">
      <c r="A356" s="210"/>
      <c r="B356" s="196"/>
      <c r="C356" s="24">
        <v>4170</v>
      </c>
      <c r="D356" s="13" t="s">
        <v>30</v>
      </c>
      <c r="E356" s="83">
        <v>8203</v>
      </c>
      <c r="F356" s="97">
        <v>99</v>
      </c>
      <c r="G356" s="83"/>
      <c r="H356" s="83"/>
      <c r="I356" s="83"/>
      <c r="J356" s="97"/>
      <c r="K356" s="47"/>
      <c r="L356" s="170"/>
    </row>
    <row r="357" spans="1:12" ht="21" customHeight="1">
      <c r="A357" s="210"/>
      <c r="B357" s="194"/>
      <c r="C357" s="24">
        <v>4210</v>
      </c>
      <c r="D357" s="13" t="s">
        <v>14</v>
      </c>
      <c r="E357" s="83">
        <v>25611.93</v>
      </c>
      <c r="F357" s="97">
        <v>100</v>
      </c>
      <c r="G357" s="83"/>
      <c r="H357" s="83"/>
      <c r="I357" s="83"/>
      <c r="J357" s="96"/>
      <c r="K357" s="47"/>
      <c r="L357" s="170"/>
    </row>
    <row r="358" spans="1:12" ht="22.5" customHeight="1">
      <c r="A358" s="210"/>
      <c r="B358" s="194"/>
      <c r="C358" s="24">
        <v>4270</v>
      </c>
      <c r="D358" s="13" t="s">
        <v>17</v>
      </c>
      <c r="E358" s="83">
        <v>1300</v>
      </c>
      <c r="F358" s="97">
        <v>100</v>
      </c>
      <c r="G358" s="83"/>
      <c r="H358" s="83"/>
      <c r="I358" s="83"/>
      <c r="J358" s="97"/>
      <c r="K358" s="47"/>
      <c r="L358" s="170"/>
    </row>
    <row r="359" spans="1:12" ht="19.5" customHeight="1">
      <c r="A359" s="210"/>
      <c r="B359" s="194"/>
      <c r="C359" s="24">
        <v>4300</v>
      </c>
      <c r="D359" s="13" t="s">
        <v>19</v>
      </c>
      <c r="E359" s="83">
        <v>542701.92</v>
      </c>
      <c r="F359" s="97">
        <v>92</v>
      </c>
      <c r="G359" s="83">
        <v>569752</v>
      </c>
      <c r="H359" s="83">
        <v>651270</v>
      </c>
      <c r="I359" s="83">
        <v>600229.26</v>
      </c>
      <c r="J359" s="97">
        <f t="shared" si="38"/>
        <v>92.1628909668801</v>
      </c>
      <c r="K359" s="47">
        <f t="shared" si="36"/>
        <v>110.6001725588146</v>
      </c>
      <c r="L359" s="160">
        <f>(I359/$I$761)*100</f>
        <v>2.362941271323117</v>
      </c>
    </row>
    <row r="360" spans="1:12" ht="45" customHeight="1">
      <c r="A360" s="210"/>
      <c r="B360" s="194"/>
      <c r="C360" s="24">
        <v>4360</v>
      </c>
      <c r="D360" s="13" t="s">
        <v>276</v>
      </c>
      <c r="E360" s="83">
        <v>867.63</v>
      </c>
      <c r="F360" s="97">
        <v>100</v>
      </c>
      <c r="G360" s="83"/>
      <c r="H360" s="83"/>
      <c r="I360" s="83"/>
      <c r="J360" s="96"/>
      <c r="K360" s="47"/>
      <c r="L360" s="160"/>
    </row>
    <row r="361" spans="1:12" ht="14.25" customHeight="1">
      <c r="A361" s="210"/>
      <c r="B361" s="194"/>
      <c r="C361" s="24">
        <v>4430</v>
      </c>
      <c r="D361" s="13" t="s">
        <v>33</v>
      </c>
      <c r="E361" s="83">
        <v>3946</v>
      </c>
      <c r="F361" s="97">
        <v>100</v>
      </c>
      <c r="G361" s="83">
        <v>2000</v>
      </c>
      <c r="H361" s="83">
        <v>2235</v>
      </c>
      <c r="I361" s="83">
        <v>2234</v>
      </c>
      <c r="J361" s="97">
        <f t="shared" si="38"/>
        <v>99.95525727069351</v>
      </c>
      <c r="K361" s="47">
        <f t="shared" si="36"/>
        <v>56.614292954891035</v>
      </c>
      <c r="L361" s="160">
        <f>(I361/$I$761)*100</f>
        <v>0.008794657561572128</v>
      </c>
    </row>
    <row r="362" spans="1:12" ht="13.5" customHeight="1">
      <c r="A362" s="210"/>
      <c r="B362" s="192"/>
      <c r="C362" s="24">
        <v>4440</v>
      </c>
      <c r="D362" s="13" t="s">
        <v>97</v>
      </c>
      <c r="E362" s="83">
        <v>729.29</v>
      </c>
      <c r="F362" s="97">
        <v>100</v>
      </c>
      <c r="G362" s="83"/>
      <c r="H362" s="83"/>
      <c r="I362" s="83"/>
      <c r="J362" s="97"/>
      <c r="K362" s="47"/>
      <c r="L362" s="160"/>
    </row>
    <row r="363" spans="1:12" ht="32.25" customHeight="1">
      <c r="A363" s="210"/>
      <c r="B363" s="209">
        <v>80114</v>
      </c>
      <c r="C363" s="44"/>
      <c r="D363" s="2" t="s">
        <v>370</v>
      </c>
      <c r="E363" s="90">
        <f>SUM(E364:E383)</f>
        <v>479756.80999999994</v>
      </c>
      <c r="F363" s="93">
        <v>99</v>
      </c>
      <c r="G363" s="90">
        <f>SUM(G364:G383)</f>
        <v>484938</v>
      </c>
      <c r="H363" s="90">
        <f>SUM(H364:H383)</f>
        <v>476330</v>
      </c>
      <c r="I363" s="90">
        <f>SUM(I364:I383)</f>
        <v>461486.37</v>
      </c>
      <c r="J363" s="95">
        <f t="shared" si="38"/>
        <v>96.88375076102702</v>
      </c>
      <c r="K363" s="3">
        <f aca="true" t="shared" si="39" ref="K363:K419">(I363/E363)*100</f>
        <v>96.19172888864257</v>
      </c>
      <c r="L363" s="170">
        <f aca="true" t="shared" si="40" ref="L363:L375">(I363/$I$761)*100</f>
        <v>1.816747803707687</v>
      </c>
    </row>
    <row r="364" spans="1:12" ht="33" customHeight="1">
      <c r="A364" s="210"/>
      <c r="B364" s="210"/>
      <c r="C364" s="24">
        <v>3020</v>
      </c>
      <c r="D364" s="13" t="s">
        <v>268</v>
      </c>
      <c r="E364" s="83">
        <v>3515.26</v>
      </c>
      <c r="F364" s="97">
        <v>100</v>
      </c>
      <c r="G364" s="83">
        <v>2300</v>
      </c>
      <c r="H364" s="83">
        <v>2300</v>
      </c>
      <c r="I364" s="83">
        <v>1903.47</v>
      </c>
      <c r="J364" s="96">
        <f t="shared" si="38"/>
        <v>82.75956521739131</v>
      </c>
      <c r="K364" s="47">
        <f t="shared" si="39"/>
        <v>54.148768512144194</v>
      </c>
      <c r="L364" s="170">
        <f t="shared" si="40"/>
        <v>0.007493449789044629</v>
      </c>
    </row>
    <row r="365" spans="1:12" ht="22.5" customHeight="1">
      <c r="A365" s="210"/>
      <c r="B365" s="210"/>
      <c r="C365" s="24">
        <v>4010</v>
      </c>
      <c r="D365" s="13" t="s">
        <v>256</v>
      </c>
      <c r="E365" s="83">
        <v>321197.97</v>
      </c>
      <c r="F365" s="97">
        <v>93</v>
      </c>
      <c r="G365" s="83">
        <v>315560</v>
      </c>
      <c r="H365" s="83">
        <v>318560</v>
      </c>
      <c r="I365" s="83">
        <v>315831.15</v>
      </c>
      <c r="J365" s="96">
        <f t="shared" si="38"/>
        <v>99.14337958312407</v>
      </c>
      <c r="K365" s="47">
        <f t="shared" si="39"/>
        <v>98.3291239356214</v>
      </c>
      <c r="L365" s="170">
        <f t="shared" si="40"/>
        <v>1.2433423507285235</v>
      </c>
    </row>
    <row r="366" spans="1:12" ht="20.25" customHeight="1">
      <c r="A366" s="210"/>
      <c r="B366" s="210"/>
      <c r="C366" s="24">
        <v>4040</v>
      </c>
      <c r="D366" s="13" t="s">
        <v>302</v>
      </c>
      <c r="E366" s="83">
        <v>25281.26</v>
      </c>
      <c r="F366" s="97">
        <v>100</v>
      </c>
      <c r="G366" s="83">
        <v>27700</v>
      </c>
      <c r="H366" s="83">
        <v>27900</v>
      </c>
      <c r="I366" s="83">
        <v>27895.26</v>
      </c>
      <c r="J366" s="97">
        <f t="shared" si="38"/>
        <v>99.98301075268816</v>
      </c>
      <c r="K366" s="47">
        <f t="shared" si="39"/>
        <v>110.33967452571589</v>
      </c>
      <c r="L366" s="170">
        <f t="shared" si="40"/>
        <v>0.10981614113295458</v>
      </c>
    </row>
    <row r="367" spans="1:12" ht="21" customHeight="1">
      <c r="A367" s="210"/>
      <c r="B367" s="210"/>
      <c r="C367" s="24">
        <v>4110</v>
      </c>
      <c r="D367" s="13" t="s">
        <v>266</v>
      </c>
      <c r="E367" s="83">
        <v>60648.54</v>
      </c>
      <c r="F367" s="97">
        <v>100</v>
      </c>
      <c r="G367" s="83">
        <v>60900</v>
      </c>
      <c r="H367" s="83">
        <v>60900</v>
      </c>
      <c r="I367" s="83">
        <v>58142.71</v>
      </c>
      <c r="J367" s="97">
        <f t="shared" si="38"/>
        <v>95.4724302134647</v>
      </c>
      <c r="K367" s="47">
        <f t="shared" si="39"/>
        <v>95.86827646634197</v>
      </c>
      <c r="L367" s="170">
        <f t="shared" si="40"/>
        <v>0.22889222209122442</v>
      </c>
    </row>
    <row r="368" spans="1:12" ht="11.25">
      <c r="A368" s="210"/>
      <c r="B368" s="210"/>
      <c r="C368" s="24">
        <v>4120</v>
      </c>
      <c r="D368" s="13" t="s">
        <v>41</v>
      </c>
      <c r="E368" s="83">
        <v>5491.88</v>
      </c>
      <c r="F368" s="97">
        <v>100</v>
      </c>
      <c r="G368" s="83">
        <v>8700</v>
      </c>
      <c r="H368" s="83">
        <v>5500</v>
      </c>
      <c r="I368" s="83">
        <v>3437.91</v>
      </c>
      <c r="J368" s="96">
        <f t="shared" si="38"/>
        <v>62.50745454545454</v>
      </c>
      <c r="K368" s="47">
        <f t="shared" si="39"/>
        <v>62.59987472413818</v>
      </c>
      <c r="L368" s="170">
        <f t="shared" si="40"/>
        <v>0.013534127653314429</v>
      </c>
    </row>
    <row r="369" spans="1:12" ht="45">
      <c r="A369" s="210"/>
      <c r="B369" s="210"/>
      <c r="C369" s="24">
        <v>4140</v>
      </c>
      <c r="D369" s="13" t="s">
        <v>200</v>
      </c>
      <c r="E369" s="83"/>
      <c r="F369" s="97"/>
      <c r="G369" s="83">
        <v>500</v>
      </c>
      <c r="H369" s="83">
        <v>500</v>
      </c>
      <c r="I369" s="83">
        <v>11</v>
      </c>
      <c r="J369" s="96">
        <f t="shared" si="38"/>
        <v>2.1999999999999997</v>
      </c>
      <c r="K369" s="47"/>
      <c r="L369" s="170">
        <f t="shared" si="40"/>
        <v>4.330404349923609E-05</v>
      </c>
    </row>
    <row r="370" spans="1:12" ht="21" customHeight="1">
      <c r="A370" s="210"/>
      <c r="B370" s="210"/>
      <c r="C370" s="24">
        <v>4170</v>
      </c>
      <c r="D370" s="13" t="s">
        <v>30</v>
      </c>
      <c r="E370" s="83"/>
      <c r="F370" s="97"/>
      <c r="G370" s="83">
        <v>1000</v>
      </c>
      <c r="H370" s="83">
        <v>1000</v>
      </c>
      <c r="I370" s="83">
        <v>300</v>
      </c>
      <c r="J370" s="96">
        <f t="shared" si="38"/>
        <v>30</v>
      </c>
      <c r="K370" s="47"/>
      <c r="L370" s="170">
        <f t="shared" si="40"/>
        <v>0.0011810193681609843</v>
      </c>
    </row>
    <row r="371" spans="1:12" ht="21" customHeight="1">
      <c r="A371" s="210"/>
      <c r="B371" s="210"/>
      <c r="C371" s="24">
        <v>4210</v>
      </c>
      <c r="D371" s="13" t="s">
        <v>14</v>
      </c>
      <c r="E371" s="83">
        <v>21437.2</v>
      </c>
      <c r="F371" s="97">
        <v>99</v>
      </c>
      <c r="G371" s="83">
        <v>20500</v>
      </c>
      <c r="H371" s="83">
        <v>14822</v>
      </c>
      <c r="I371" s="83">
        <v>12187.93</v>
      </c>
      <c r="J371" s="96">
        <f t="shared" si="38"/>
        <v>82.2286466063959</v>
      </c>
      <c r="K371" s="47">
        <f t="shared" si="39"/>
        <v>56.85411341033344</v>
      </c>
      <c r="L371" s="170">
        <f t="shared" si="40"/>
        <v>0.04798060462596768</v>
      </c>
    </row>
    <row r="372" spans="1:12" ht="11.25">
      <c r="A372" s="210"/>
      <c r="B372" s="210"/>
      <c r="C372" s="24">
        <v>4260</v>
      </c>
      <c r="D372" s="13" t="s">
        <v>15</v>
      </c>
      <c r="E372" s="83">
        <v>5325.47</v>
      </c>
      <c r="F372" s="97">
        <v>95</v>
      </c>
      <c r="G372" s="83">
        <v>5600</v>
      </c>
      <c r="H372" s="83">
        <v>5600</v>
      </c>
      <c r="I372" s="83">
        <v>5225.43</v>
      </c>
      <c r="J372" s="96">
        <f t="shared" si="38"/>
        <v>93.31125</v>
      </c>
      <c r="K372" s="47">
        <f t="shared" si="39"/>
        <v>98.12148035760224</v>
      </c>
      <c r="L372" s="170">
        <f t="shared" si="40"/>
        <v>0.02057111345656484</v>
      </c>
    </row>
    <row r="373" spans="1:12" ht="24" customHeight="1">
      <c r="A373" s="210"/>
      <c r="B373" s="210"/>
      <c r="C373" s="24">
        <v>4270</v>
      </c>
      <c r="D373" s="13" t="s">
        <v>17</v>
      </c>
      <c r="E373" s="83">
        <v>379.68</v>
      </c>
      <c r="F373" s="97">
        <v>76</v>
      </c>
      <c r="G373" s="83">
        <v>2500</v>
      </c>
      <c r="H373" s="83">
        <v>500</v>
      </c>
      <c r="I373" s="83">
        <v>108.67</v>
      </c>
      <c r="J373" s="96">
        <f t="shared" si="38"/>
        <v>21.734</v>
      </c>
      <c r="K373" s="47">
        <f t="shared" si="39"/>
        <v>28.621470712178677</v>
      </c>
      <c r="L373" s="170">
        <f t="shared" si="40"/>
        <v>0.00042780458246018046</v>
      </c>
    </row>
    <row r="374" spans="1:12" ht="21.75" customHeight="1">
      <c r="A374" s="210"/>
      <c r="B374" s="210"/>
      <c r="C374" s="24">
        <v>4280</v>
      </c>
      <c r="D374" s="13" t="s">
        <v>70</v>
      </c>
      <c r="E374" s="83">
        <v>250</v>
      </c>
      <c r="F374" s="97">
        <v>50</v>
      </c>
      <c r="G374" s="83">
        <v>500</v>
      </c>
      <c r="H374" s="83">
        <v>570</v>
      </c>
      <c r="I374" s="83">
        <v>570</v>
      </c>
      <c r="J374" s="97">
        <f t="shared" si="38"/>
        <v>100</v>
      </c>
      <c r="K374" s="47">
        <f t="shared" si="39"/>
        <v>227.99999999999997</v>
      </c>
      <c r="L374" s="170">
        <f t="shared" si="40"/>
        <v>0.0022439367995058697</v>
      </c>
    </row>
    <row r="375" spans="1:12" ht="21" customHeight="1">
      <c r="A375" s="210"/>
      <c r="B375" s="210"/>
      <c r="C375" s="24">
        <v>4300</v>
      </c>
      <c r="D375" s="13" t="s">
        <v>19</v>
      </c>
      <c r="E375" s="83">
        <v>10505.26</v>
      </c>
      <c r="F375" s="97">
        <v>98</v>
      </c>
      <c r="G375" s="83">
        <v>10340</v>
      </c>
      <c r="H375" s="83">
        <v>9440</v>
      </c>
      <c r="I375" s="83">
        <v>8709.42</v>
      </c>
      <c r="J375" s="97">
        <f t="shared" si="38"/>
        <v>92.26080508474577</v>
      </c>
      <c r="K375" s="47">
        <f t="shared" si="39"/>
        <v>82.90532552264294</v>
      </c>
      <c r="L375" s="170">
        <f t="shared" si="40"/>
        <v>0.034286645684828795</v>
      </c>
    </row>
    <row r="376" spans="1:12" ht="21.75" customHeight="1">
      <c r="A376" s="210"/>
      <c r="B376" s="210"/>
      <c r="C376" s="24">
        <v>4350</v>
      </c>
      <c r="D376" s="13" t="s">
        <v>72</v>
      </c>
      <c r="E376" s="83">
        <v>588</v>
      </c>
      <c r="F376" s="97">
        <v>100</v>
      </c>
      <c r="G376" s="83"/>
      <c r="H376" s="83"/>
      <c r="I376" s="83"/>
      <c r="J376" s="96"/>
      <c r="K376" s="47"/>
      <c r="L376" s="170"/>
    </row>
    <row r="377" spans="1:12" ht="34.5" customHeight="1">
      <c r="A377" s="210"/>
      <c r="B377" s="210"/>
      <c r="C377" s="24">
        <v>4360</v>
      </c>
      <c r="D377" s="13" t="s">
        <v>332</v>
      </c>
      <c r="E377" s="83">
        <v>4123.31</v>
      </c>
      <c r="F377" s="97">
        <v>98</v>
      </c>
      <c r="G377" s="83">
        <v>7988</v>
      </c>
      <c r="H377" s="83">
        <v>7176</v>
      </c>
      <c r="I377" s="83">
        <v>6596.59</v>
      </c>
      <c r="J377" s="96">
        <f t="shared" si="38"/>
        <v>91.92572463768116</v>
      </c>
      <c r="K377" s="47">
        <f t="shared" si="39"/>
        <v>159.98287783358512</v>
      </c>
      <c r="L377" s="170">
        <f>(I377/$I$761)*100</f>
        <v>0.025969001846056886</v>
      </c>
    </row>
    <row r="378" spans="1:12" ht="42" customHeight="1">
      <c r="A378" s="210"/>
      <c r="B378" s="210"/>
      <c r="C378" s="24">
        <v>4370</v>
      </c>
      <c r="D378" s="13" t="s">
        <v>260</v>
      </c>
      <c r="E378" s="83">
        <v>2968.11</v>
      </c>
      <c r="F378" s="97">
        <v>99</v>
      </c>
      <c r="G378" s="83"/>
      <c r="H378" s="83"/>
      <c r="I378" s="83"/>
      <c r="J378" s="97"/>
      <c r="K378" s="47"/>
      <c r="L378" s="170"/>
    </row>
    <row r="379" spans="1:12" ht="31.5" customHeight="1">
      <c r="A379" s="210"/>
      <c r="B379" s="210"/>
      <c r="C379" s="24">
        <v>4400</v>
      </c>
      <c r="D379" s="13" t="s">
        <v>145</v>
      </c>
      <c r="E379" s="83">
        <v>3600</v>
      </c>
      <c r="F379" s="97">
        <v>100</v>
      </c>
      <c r="G379" s="83">
        <v>3600</v>
      </c>
      <c r="H379" s="83">
        <v>4500</v>
      </c>
      <c r="I379" s="83">
        <v>4478.64</v>
      </c>
      <c r="J379" s="97">
        <f t="shared" si="38"/>
        <v>99.52533333333335</v>
      </c>
      <c r="K379" s="47">
        <f t="shared" si="39"/>
        <v>124.40666666666667</v>
      </c>
      <c r="L379" s="170">
        <f aca="true" t="shared" si="41" ref="L379:L399">(I379/$I$761)*100</f>
        <v>0.0176312019434017</v>
      </c>
    </row>
    <row r="380" spans="1:12" ht="21" customHeight="1">
      <c r="A380" s="210"/>
      <c r="B380" s="210"/>
      <c r="C380" s="24">
        <v>4410</v>
      </c>
      <c r="D380" s="13" t="s">
        <v>64</v>
      </c>
      <c r="E380" s="83">
        <v>123.5</v>
      </c>
      <c r="F380" s="97">
        <v>95</v>
      </c>
      <c r="G380" s="83">
        <v>600</v>
      </c>
      <c r="H380" s="83">
        <v>600</v>
      </c>
      <c r="I380" s="83">
        <v>208.5</v>
      </c>
      <c r="J380" s="96">
        <f t="shared" si="38"/>
        <v>34.75</v>
      </c>
      <c r="K380" s="47">
        <f t="shared" si="39"/>
        <v>168.8259109311741</v>
      </c>
      <c r="L380" s="170">
        <f t="shared" si="41"/>
        <v>0.000820808460871884</v>
      </c>
    </row>
    <row r="381" spans="1:12" ht="14.25" customHeight="1">
      <c r="A381" s="210"/>
      <c r="B381" s="210"/>
      <c r="C381" s="24">
        <v>4430</v>
      </c>
      <c r="D381" s="13" t="s">
        <v>33</v>
      </c>
      <c r="E381" s="83">
        <v>2251</v>
      </c>
      <c r="F381" s="97">
        <v>98</v>
      </c>
      <c r="G381" s="83">
        <v>2300</v>
      </c>
      <c r="H381" s="83">
        <v>3432</v>
      </c>
      <c r="I381" s="83">
        <v>3432</v>
      </c>
      <c r="J381" s="97">
        <f t="shared" si="38"/>
        <v>100</v>
      </c>
      <c r="K381" s="47">
        <f t="shared" si="39"/>
        <v>152.46557085739673</v>
      </c>
      <c r="L381" s="170">
        <f t="shared" si="41"/>
        <v>0.01351086157176166</v>
      </c>
    </row>
    <row r="382" spans="1:12" ht="11.25">
      <c r="A382" s="210"/>
      <c r="B382" s="210"/>
      <c r="C382" s="24">
        <v>4440</v>
      </c>
      <c r="D382" s="13" t="s">
        <v>97</v>
      </c>
      <c r="E382" s="83">
        <v>9845.37</v>
      </c>
      <c r="F382" s="97">
        <v>95</v>
      </c>
      <c r="G382" s="83">
        <v>10350</v>
      </c>
      <c r="H382" s="83">
        <v>10030</v>
      </c>
      <c r="I382" s="83">
        <v>10027.69</v>
      </c>
      <c r="J382" s="97">
        <f t="shared" si="38"/>
        <v>99.97696909272183</v>
      </c>
      <c r="K382" s="47">
        <f t="shared" si="39"/>
        <v>101.85183492342085</v>
      </c>
      <c r="L382" s="170">
        <f t="shared" si="41"/>
        <v>0.039476320359714066</v>
      </c>
    </row>
    <row r="383" spans="1:12" ht="44.25" customHeight="1">
      <c r="A383" s="210"/>
      <c r="B383" s="210"/>
      <c r="C383" s="24">
        <v>4700</v>
      </c>
      <c r="D383" s="13" t="s">
        <v>284</v>
      </c>
      <c r="E383" s="83">
        <v>2225</v>
      </c>
      <c r="F383" s="97">
        <v>100</v>
      </c>
      <c r="G383" s="83">
        <v>4000</v>
      </c>
      <c r="H383" s="83">
        <v>3000</v>
      </c>
      <c r="I383" s="83">
        <v>2420</v>
      </c>
      <c r="J383" s="97">
        <f t="shared" si="38"/>
        <v>80.66666666666666</v>
      </c>
      <c r="K383" s="47">
        <f t="shared" si="39"/>
        <v>108.76404494382021</v>
      </c>
      <c r="L383" s="160">
        <f t="shared" si="41"/>
        <v>0.009526889569831939</v>
      </c>
    </row>
    <row r="384" spans="1:12" ht="21">
      <c r="A384" s="210"/>
      <c r="B384" s="190">
        <v>80120</v>
      </c>
      <c r="C384" s="44"/>
      <c r="D384" s="2" t="s">
        <v>102</v>
      </c>
      <c r="E384" s="90">
        <f>SUM(E385:E406)</f>
        <v>514305.5799999999</v>
      </c>
      <c r="F384" s="93">
        <v>97</v>
      </c>
      <c r="G384" s="90">
        <f>SUM(G385:G406)</f>
        <v>407873.77</v>
      </c>
      <c r="H384" s="90">
        <f>SUM(H385:H406)</f>
        <v>331097.77</v>
      </c>
      <c r="I384" s="90">
        <f>SUM(I385:I406)</f>
        <v>319011.43999999994</v>
      </c>
      <c r="J384" s="20">
        <f t="shared" si="38"/>
        <v>96.34961902642833</v>
      </c>
      <c r="K384" s="3">
        <f t="shared" si="39"/>
        <v>62.02760623363255</v>
      </c>
      <c r="L384" s="159">
        <f t="shared" si="41"/>
        <v>1.2558622976830853</v>
      </c>
    </row>
    <row r="385" spans="1:12" ht="32.25" customHeight="1">
      <c r="A385" s="210"/>
      <c r="B385" s="194"/>
      <c r="C385" s="24">
        <v>3020</v>
      </c>
      <c r="D385" s="13" t="s">
        <v>268</v>
      </c>
      <c r="E385" s="83">
        <v>21526.06</v>
      </c>
      <c r="F385" s="97">
        <v>94</v>
      </c>
      <c r="G385" s="83">
        <v>20388</v>
      </c>
      <c r="H385" s="83">
        <v>18108</v>
      </c>
      <c r="I385" s="83">
        <v>17124.02</v>
      </c>
      <c r="J385" s="96">
        <f t="shared" si="38"/>
        <v>94.56604815551138</v>
      </c>
      <c r="K385" s="47">
        <f t="shared" si="39"/>
        <v>79.5501824300406</v>
      </c>
      <c r="L385" s="170">
        <f t="shared" si="41"/>
        <v>0.06741266426925352</v>
      </c>
    </row>
    <row r="386" spans="1:12" ht="23.25" customHeight="1">
      <c r="A386" s="210"/>
      <c r="B386" s="194"/>
      <c r="C386" s="24">
        <v>4010</v>
      </c>
      <c r="D386" s="13" t="s">
        <v>59</v>
      </c>
      <c r="E386" s="83">
        <v>226598.12</v>
      </c>
      <c r="F386" s="97">
        <v>98</v>
      </c>
      <c r="G386" s="83">
        <v>203470</v>
      </c>
      <c r="H386" s="83">
        <v>142357</v>
      </c>
      <c r="I386" s="83">
        <v>137753.16</v>
      </c>
      <c r="J386" s="96">
        <f t="shared" si="38"/>
        <v>96.7659897300449</v>
      </c>
      <c r="K386" s="47">
        <f t="shared" si="39"/>
        <v>60.79183710791599</v>
      </c>
      <c r="L386" s="160">
        <f t="shared" si="41"/>
        <v>0.5422971666179299</v>
      </c>
    </row>
    <row r="387" spans="1:12" ht="23.25" customHeight="1">
      <c r="A387" s="210"/>
      <c r="B387" s="194"/>
      <c r="C387" s="24">
        <v>4017</v>
      </c>
      <c r="D387" s="13" t="s">
        <v>59</v>
      </c>
      <c r="E387" s="83">
        <v>12461.9</v>
      </c>
      <c r="F387" s="97">
        <v>92</v>
      </c>
      <c r="G387" s="83">
        <v>8095.5</v>
      </c>
      <c r="H387" s="83">
        <v>8095.5</v>
      </c>
      <c r="I387" s="83">
        <v>7959.55</v>
      </c>
      <c r="J387" s="96">
        <f t="shared" si="38"/>
        <v>98.32067197825953</v>
      </c>
      <c r="K387" s="47">
        <f t="shared" si="39"/>
        <v>63.87107904894117</v>
      </c>
      <c r="L387" s="160">
        <f t="shared" si="41"/>
        <v>0.03133460903948587</v>
      </c>
    </row>
    <row r="388" spans="1:12" ht="23.25" customHeight="1">
      <c r="A388" s="210"/>
      <c r="B388" s="194"/>
      <c r="C388" s="24">
        <v>4019</v>
      </c>
      <c r="D388" s="13" t="s">
        <v>59</v>
      </c>
      <c r="E388" s="83">
        <v>2199.16</v>
      </c>
      <c r="F388" s="97">
        <v>92</v>
      </c>
      <c r="G388" s="83">
        <v>1428.6</v>
      </c>
      <c r="H388" s="83">
        <v>1428.6</v>
      </c>
      <c r="I388" s="83">
        <v>1404.62</v>
      </c>
      <c r="J388" s="96">
        <f t="shared" si="38"/>
        <v>98.32143357132857</v>
      </c>
      <c r="K388" s="47">
        <f t="shared" si="39"/>
        <v>63.870750650248276</v>
      </c>
      <c r="L388" s="160">
        <f t="shared" si="41"/>
        <v>0.005529611416354272</v>
      </c>
    </row>
    <row r="389" spans="1:12" ht="21" customHeight="1">
      <c r="A389" s="210"/>
      <c r="B389" s="194"/>
      <c r="C389" s="24">
        <v>4040</v>
      </c>
      <c r="D389" s="13" t="s">
        <v>279</v>
      </c>
      <c r="E389" s="83">
        <v>20721.1</v>
      </c>
      <c r="F389" s="97">
        <v>98</v>
      </c>
      <c r="G389" s="83">
        <v>18830</v>
      </c>
      <c r="H389" s="83">
        <v>17850</v>
      </c>
      <c r="I389" s="83">
        <v>17840.56</v>
      </c>
      <c r="J389" s="96">
        <f t="shared" si="38"/>
        <v>99.94711484593837</v>
      </c>
      <c r="K389" s="47">
        <f t="shared" si="39"/>
        <v>86.09851793582388</v>
      </c>
      <c r="L389" s="160">
        <f t="shared" si="41"/>
        <v>0.07023348966279377</v>
      </c>
    </row>
    <row r="390" spans="1:12" ht="21" customHeight="1">
      <c r="A390" s="210"/>
      <c r="B390" s="194"/>
      <c r="C390" s="24">
        <v>4110</v>
      </c>
      <c r="D390" s="13" t="s">
        <v>273</v>
      </c>
      <c r="E390" s="83">
        <v>45448.25</v>
      </c>
      <c r="F390" s="97">
        <v>94</v>
      </c>
      <c r="G390" s="83">
        <v>39692</v>
      </c>
      <c r="H390" s="83">
        <v>31938</v>
      </c>
      <c r="I390" s="83">
        <v>29042.87</v>
      </c>
      <c r="J390" s="96">
        <f t="shared" si="38"/>
        <v>90.93515561400213</v>
      </c>
      <c r="K390" s="47">
        <f t="shared" si="39"/>
        <v>63.90316458829548</v>
      </c>
      <c r="L390" s="160">
        <f t="shared" si="41"/>
        <v>0.11433397325660534</v>
      </c>
    </row>
    <row r="391" spans="1:12" ht="21" customHeight="1">
      <c r="A391" s="210"/>
      <c r="B391" s="194"/>
      <c r="C391" s="24">
        <v>4117</v>
      </c>
      <c r="D391" s="13" t="s">
        <v>273</v>
      </c>
      <c r="E391" s="83">
        <v>2136.81</v>
      </c>
      <c r="F391" s="97">
        <v>90</v>
      </c>
      <c r="G391" s="83">
        <v>1376.4</v>
      </c>
      <c r="H391" s="83">
        <v>1376.4</v>
      </c>
      <c r="I391" s="83">
        <v>1361.44</v>
      </c>
      <c r="J391" s="96">
        <f t="shared" si="38"/>
        <v>98.91310665504214</v>
      </c>
      <c r="K391" s="47">
        <f t="shared" si="39"/>
        <v>63.713666633907565</v>
      </c>
      <c r="L391" s="160">
        <f t="shared" si="41"/>
        <v>0.005359623361963634</v>
      </c>
    </row>
    <row r="392" spans="1:12" ht="21" customHeight="1">
      <c r="A392" s="210"/>
      <c r="B392" s="194"/>
      <c r="C392" s="24">
        <v>4119</v>
      </c>
      <c r="D392" s="13" t="s">
        <v>273</v>
      </c>
      <c r="E392" s="83">
        <v>377.08</v>
      </c>
      <c r="F392" s="97">
        <v>90</v>
      </c>
      <c r="G392" s="83">
        <v>242.9</v>
      </c>
      <c r="H392" s="83">
        <v>242.9</v>
      </c>
      <c r="I392" s="83">
        <v>240.24</v>
      </c>
      <c r="J392" s="96">
        <f t="shared" si="38"/>
        <v>98.90489913544668</v>
      </c>
      <c r="K392" s="47">
        <f t="shared" si="39"/>
        <v>63.71061843640607</v>
      </c>
      <c r="L392" s="160">
        <f t="shared" si="41"/>
        <v>0.0009457603100233162</v>
      </c>
    </row>
    <row r="393" spans="1:12" ht="11.25">
      <c r="A393" s="210"/>
      <c r="B393" s="194"/>
      <c r="C393" s="24">
        <v>4120</v>
      </c>
      <c r="D393" s="13" t="s">
        <v>41</v>
      </c>
      <c r="E393" s="83">
        <v>5469.61</v>
      </c>
      <c r="F393" s="97">
        <v>94</v>
      </c>
      <c r="G393" s="83">
        <v>5687</v>
      </c>
      <c r="H393" s="83">
        <v>4435</v>
      </c>
      <c r="I393" s="83">
        <v>3464.13</v>
      </c>
      <c r="J393" s="96">
        <f t="shared" si="38"/>
        <v>78.10890642615558</v>
      </c>
      <c r="K393" s="47">
        <f t="shared" si="39"/>
        <v>63.33413168397748</v>
      </c>
      <c r="L393" s="160">
        <f t="shared" si="41"/>
        <v>0.0136373487460917</v>
      </c>
    </row>
    <row r="394" spans="1:12" ht="11.25">
      <c r="A394" s="210"/>
      <c r="B394" s="194"/>
      <c r="C394" s="24">
        <v>4127</v>
      </c>
      <c r="D394" s="13" t="s">
        <v>41</v>
      </c>
      <c r="E394" s="83">
        <v>204.31</v>
      </c>
      <c r="F394" s="97">
        <v>60</v>
      </c>
      <c r="G394" s="83">
        <v>189.2</v>
      </c>
      <c r="H394" s="83">
        <v>189.2</v>
      </c>
      <c r="I394" s="83">
        <v>115.46</v>
      </c>
      <c r="J394" s="96">
        <f t="shared" si="38"/>
        <v>61.02536997885834</v>
      </c>
      <c r="K394" s="47">
        <f t="shared" si="39"/>
        <v>56.51216288972639</v>
      </c>
      <c r="L394" s="160">
        <f t="shared" si="41"/>
        <v>0.00045453498749289077</v>
      </c>
    </row>
    <row r="395" spans="1:12" ht="11.25">
      <c r="A395" s="210"/>
      <c r="B395" s="194"/>
      <c r="C395" s="24">
        <v>4129</v>
      </c>
      <c r="D395" s="13" t="s">
        <v>41</v>
      </c>
      <c r="E395" s="83">
        <v>36.05</v>
      </c>
      <c r="F395" s="97">
        <v>60</v>
      </c>
      <c r="G395" s="83">
        <v>33.4</v>
      </c>
      <c r="H395" s="83">
        <v>33.4</v>
      </c>
      <c r="I395" s="83">
        <v>20.37</v>
      </c>
      <c r="J395" s="96">
        <f t="shared" si="38"/>
        <v>60.988023952095816</v>
      </c>
      <c r="K395" s="47">
        <f t="shared" si="39"/>
        <v>56.504854368932044</v>
      </c>
      <c r="L395" s="160">
        <f t="shared" si="41"/>
        <v>8.019121509813083E-05</v>
      </c>
    </row>
    <row r="396" spans="1:12" ht="22.5">
      <c r="A396" s="210"/>
      <c r="B396" s="194"/>
      <c r="C396" s="24">
        <v>4177</v>
      </c>
      <c r="D396" s="13" t="s">
        <v>30</v>
      </c>
      <c r="E396" s="83">
        <v>32640</v>
      </c>
      <c r="F396" s="97">
        <v>100</v>
      </c>
      <c r="G396" s="83">
        <v>16320</v>
      </c>
      <c r="H396" s="83">
        <v>16320</v>
      </c>
      <c r="I396" s="83">
        <v>16320</v>
      </c>
      <c r="J396" s="96">
        <f t="shared" si="38"/>
        <v>100</v>
      </c>
      <c r="K396" s="47">
        <f t="shared" si="39"/>
        <v>50</v>
      </c>
      <c r="L396" s="160">
        <f t="shared" si="41"/>
        <v>0.06424745362795754</v>
      </c>
    </row>
    <row r="397" spans="1:12" ht="22.5">
      <c r="A397" s="210"/>
      <c r="B397" s="194"/>
      <c r="C397" s="24">
        <v>4179</v>
      </c>
      <c r="D397" s="13" t="s">
        <v>30</v>
      </c>
      <c r="E397" s="83">
        <v>5760</v>
      </c>
      <c r="F397" s="97">
        <v>100</v>
      </c>
      <c r="G397" s="83">
        <v>2880</v>
      </c>
      <c r="H397" s="83">
        <v>2880</v>
      </c>
      <c r="I397" s="83">
        <v>2880</v>
      </c>
      <c r="J397" s="96">
        <f t="shared" si="38"/>
        <v>100</v>
      </c>
      <c r="K397" s="47">
        <f t="shared" si="39"/>
        <v>50</v>
      </c>
      <c r="L397" s="160">
        <f t="shared" si="41"/>
        <v>0.011337785934345448</v>
      </c>
    </row>
    <row r="398" spans="1:12" ht="22.5">
      <c r="A398" s="210"/>
      <c r="B398" s="194"/>
      <c r="C398" s="24">
        <v>4217</v>
      </c>
      <c r="D398" s="13" t="s">
        <v>14</v>
      </c>
      <c r="E398" s="83">
        <v>3977.35</v>
      </c>
      <c r="F398" s="97">
        <v>100</v>
      </c>
      <c r="G398" s="83">
        <v>2199.6</v>
      </c>
      <c r="H398" s="83">
        <v>2199.6</v>
      </c>
      <c r="I398" s="83">
        <v>2041.92</v>
      </c>
      <c r="J398" s="96">
        <f t="shared" si="38"/>
        <v>92.83142389525368</v>
      </c>
      <c r="K398" s="47">
        <f t="shared" si="39"/>
        <v>51.33870541943757</v>
      </c>
      <c r="L398" s="160">
        <f t="shared" si="41"/>
        <v>0.008038490227450923</v>
      </c>
    </row>
    <row r="399" spans="1:12" ht="22.5">
      <c r="A399" s="210"/>
      <c r="B399" s="194"/>
      <c r="C399" s="24">
        <v>4219</v>
      </c>
      <c r="D399" s="13" t="s">
        <v>14</v>
      </c>
      <c r="E399" s="83">
        <v>701.88</v>
      </c>
      <c r="F399" s="97">
        <v>100</v>
      </c>
      <c r="G399" s="83">
        <v>388.17</v>
      </c>
      <c r="H399" s="83">
        <v>388.17</v>
      </c>
      <c r="I399" s="83">
        <v>360.34</v>
      </c>
      <c r="J399" s="96">
        <f t="shared" si="38"/>
        <v>92.83046088054202</v>
      </c>
      <c r="K399" s="47">
        <f t="shared" si="39"/>
        <v>51.33926027241124</v>
      </c>
      <c r="L399" s="160">
        <f t="shared" si="41"/>
        <v>0.0014185617304104299</v>
      </c>
    </row>
    <row r="400" spans="1:12" ht="45">
      <c r="A400" s="210"/>
      <c r="B400" s="194"/>
      <c r="C400" s="24">
        <v>4240</v>
      </c>
      <c r="D400" s="13" t="s">
        <v>204</v>
      </c>
      <c r="E400" s="83"/>
      <c r="F400" s="97"/>
      <c r="G400" s="83">
        <v>2000</v>
      </c>
      <c r="H400" s="83">
        <v>100</v>
      </c>
      <c r="I400" s="83"/>
      <c r="J400" s="96">
        <f t="shared" si="38"/>
        <v>0</v>
      </c>
      <c r="K400" s="47"/>
      <c r="L400" s="160"/>
    </row>
    <row r="401" spans="1:12" ht="45">
      <c r="A401" s="210"/>
      <c r="B401" s="194"/>
      <c r="C401" s="24">
        <v>4247</v>
      </c>
      <c r="D401" s="13" t="s">
        <v>204</v>
      </c>
      <c r="E401" s="83">
        <v>32019.66</v>
      </c>
      <c r="F401" s="97">
        <v>100</v>
      </c>
      <c r="G401" s="83">
        <v>12750</v>
      </c>
      <c r="H401" s="83">
        <v>11204.36</v>
      </c>
      <c r="I401" s="83">
        <v>10252.68</v>
      </c>
      <c r="J401" s="96">
        <f t="shared" si="38"/>
        <v>91.5061636719991</v>
      </c>
      <c r="K401" s="47"/>
      <c r="L401" s="160">
        <f>(I401/$I$761)*100</f>
        <v>0.04036204551852253</v>
      </c>
    </row>
    <row r="402" spans="1:12" ht="45">
      <c r="A402" s="210"/>
      <c r="B402" s="194"/>
      <c r="C402" s="24">
        <v>4249</v>
      </c>
      <c r="D402" s="13" t="s">
        <v>204</v>
      </c>
      <c r="E402" s="83">
        <v>5650.53</v>
      </c>
      <c r="F402" s="97">
        <v>100</v>
      </c>
      <c r="G402" s="83">
        <v>2250</v>
      </c>
      <c r="H402" s="83">
        <v>1977.24</v>
      </c>
      <c r="I402" s="83">
        <v>1809.3</v>
      </c>
      <c r="J402" s="96">
        <f t="shared" si="38"/>
        <v>91.50634217393943</v>
      </c>
      <c r="K402" s="47"/>
      <c r="L402" s="160">
        <f>(I402/$I$761)*100</f>
        <v>0.007122727809378895</v>
      </c>
    </row>
    <row r="403" spans="1:12" ht="22.5">
      <c r="A403" s="210"/>
      <c r="B403" s="194"/>
      <c r="C403" s="24">
        <v>4307</v>
      </c>
      <c r="D403" s="13" t="s">
        <v>19</v>
      </c>
      <c r="E403" s="83">
        <v>65740.28</v>
      </c>
      <c r="F403" s="97">
        <v>99</v>
      </c>
      <c r="G403" s="83">
        <v>42755</v>
      </c>
      <c r="H403" s="83">
        <v>44300.64</v>
      </c>
      <c r="I403" s="83">
        <v>44300.64</v>
      </c>
      <c r="J403" s="96">
        <f t="shared" si="38"/>
        <v>100</v>
      </c>
      <c r="K403" s="47"/>
      <c r="L403" s="160">
        <f>(I403/$I$761)*100</f>
        <v>0.17439971287309075</v>
      </c>
    </row>
    <row r="404" spans="1:12" ht="22.5">
      <c r="A404" s="210"/>
      <c r="B404" s="194"/>
      <c r="C404" s="24">
        <v>4309</v>
      </c>
      <c r="D404" s="13" t="s">
        <v>19</v>
      </c>
      <c r="E404" s="83">
        <v>11601.22</v>
      </c>
      <c r="F404" s="97">
        <v>79</v>
      </c>
      <c r="G404" s="83">
        <v>7545</v>
      </c>
      <c r="H404" s="83">
        <v>7817.76</v>
      </c>
      <c r="I404" s="83">
        <v>7817.76</v>
      </c>
      <c r="J404" s="96">
        <f t="shared" si="38"/>
        <v>100</v>
      </c>
      <c r="K404" s="47"/>
      <c r="L404" s="160">
        <f>(I404/$I$761)*100</f>
        <v>0.030776419918780717</v>
      </c>
    </row>
    <row r="405" spans="1:12" ht="54.75" customHeight="1">
      <c r="A405" s="210"/>
      <c r="B405" s="194"/>
      <c r="C405" s="24">
        <v>4400</v>
      </c>
      <c r="D405" s="13" t="s">
        <v>336</v>
      </c>
      <c r="E405" s="83"/>
      <c r="F405" s="97"/>
      <c r="G405" s="83">
        <v>19353</v>
      </c>
      <c r="H405" s="83"/>
      <c r="I405" s="83"/>
      <c r="J405" s="96"/>
      <c r="K405" s="47"/>
      <c r="L405" s="160"/>
    </row>
    <row r="406" spans="1:12" ht="11.25">
      <c r="A406" s="210"/>
      <c r="B406" s="194"/>
      <c r="C406" s="24">
        <v>4440</v>
      </c>
      <c r="D406" s="13" t="s">
        <v>97</v>
      </c>
      <c r="E406" s="83">
        <v>19036.21</v>
      </c>
      <c r="F406" s="97">
        <v>99</v>
      </c>
      <c r="G406" s="83"/>
      <c r="H406" s="83">
        <v>17856</v>
      </c>
      <c r="I406" s="83">
        <v>16902.38</v>
      </c>
      <c r="J406" s="96">
        <f t="shared" si="38"/>
        <v>94.65938620071685</v>
      </c>
      <c r="K406" s="47">
        <f t="shared" si="39"/>
        <v>88.7906783965926</v>
      </c>
      <c r="L406" s="160">
        <f>(I406/$I$761)*100</f>
        <v>0.06654012716005618</v>
      </c>
    </row>
    <row r="407" spans="1:12" ht="11.25">
      <c r="A407" s="210"/>
      <c r="B407" s="190">
        <v>80130</v>
      </c>
      <c r="C407" s="44"/>
      <c r="D407" s="2" t="s">
        <v>103</v>
      </c>
      <c r="E407" s="90">
        <f>SUM(E408:E427)</f>
        <v>394637.85000000003</v>
      </c>
      <c r="F407" s="93">
        <v>95</v>
      </c>
      <c r="G407" s="90">
        <f>SUM(G408:G427)</f>
        <v>438604</v>
      </c>
      <c r="H407" s="90">
        <f>SUM(H408:H427)</f>
        <v>389810</v>
      </c>
      <c r="I407" s="90">
        <f>SUM(I408:I427)</f>
        <v>353286.44000000006</v>
      </c>
      <c r="J407" s="95">
        <f t="shared" si="38"/>
        <v>90.63041994817989</v>
      </c>
      <c r="K407" s="3">
        <f t="shared" si="39"/>
        <v>89.52168171400692</v>
      </c>
      <c r="L407" s="159">
        <f>(I407/$I$761)*100</f>
        <v>1.3907937604954783</v>
      </c>
    </row>
    <row r="408" spans="1:12" ht="30.75" customHeight="1">
      <c r="A408" s="210"/>
      <c r="B408" s="194"/>
      <c r="C408" s="24">
        <v>3020</v>
      </c>
      <c r="D408" s="13" t="s">
        <v>268</v>
      </c>
      <c r="E408" s="83">
        <v>6748.68</v>
      </c>
      <c r="F408" s="97">
        <v>97</v>
      </c>
      <c r="G408" s="83">
        <v>8278</v>
      </c>
      <c r="H408" s="83">
        <v>7778</v>
      </c>
      <c r="I408" s="83">
        <v>7268.59</v>
      </c>
      <c r="J408" s="97">
        <f t="shared" si="38"/>
        <v>93.45062998200052</v>
      </c>
      <c r="K408" s="47">
        <f t="shared" si="39"/>
        <v>107.7038769062987</v>
      </c>
      <c r="L408" s="160"/>
    </row>
    <row r="409" spans="1:12" ht="21.75" customHeight="1">
      <c r="A409" s="210"/>
      <c r="B409" s="194"/>
      <c r="C409" s="24">
        <v>4010</v>
      </c>
      <c r="D409" s="13" t="s">
        <v>256</v>
      </c>
      <c r="E409" s="83">
        <v>175683.57</v>
      </c>
      <c r="F409" s="97">
        <v>97</v>
      </c>
      <c r="G409" s="83">
        <v>162054</v>
      </c>
      <c r="H409" s="83">
        <v>166640</v>
      </c>
      <c r="I409" s="83">
        <v>162324.79</v>
      </c>
      <c r="J409" s="97">
        <f t="shared" si="38"/>
        <v>97.41045967354778</v>
      </c>
      <c r="K409" s="47">
        <f t="shared" si="39"/>
        <v>92.396113079897</v>
      </c>
      <c r="L409" s="160">
        <f aca="true" t="shared" si="42" ref="L409:L419">(I409/$I$761)*100</f>
        <v>0.6390290697422149</v>
      </c>
    </row>
    <row r="410" spans="1:12" ht="21" customHeight="1">
      <c r="A410" s="210"/>
      <c r="B410" s="194"/>
      <c r="C410" s="24">
        <v>4040</v>
      </c>
      <c r="D410" s="13" t="s">
        <v>279</v>
      </c>
      <c r="E410" s="83">
        <v>13111.3</v>
      </c>
      <c r="F410" s="97">
        <v>100</v>
      </c>
      <c r="G410" s="83">
        <v>15372</v>
      </c>
      <c r="H410" s="83">
        <v>13144</v>
      </c>
      <c r="I410" s="83">
        <v>13143.22</v>
      </c>
      <c r="J410" s="97">
        <f t="shared" si="38"/>
        <v>99.99406573341449</v>
      </c>
      <c r="K410" s="47">
        <f t="shared" si="39"/>
        <v>100.2434541197288</v>
      </c>
      <c r="L410" s="160">
        <f t="shared" si="42"/>
        <v>0.0517413246000027</v>
      </c>
    </row>
    <row r="411" spans="1:12" ht="21.75" customHeight="1">
      <c r="A411" s="210"/>
      <c r="B411" s="194"/>
      <c r="C411" s="24">
        <v>4110</v>
      </c>
      <c r="D411" s="13" t="s">
        <v>273</v>
      </c>
      <c r="E411" s="83">
        <v>30285.27</v>
      </c>
      <c r="F411" s="97">
        <v>87</v>
      </c>
      <c r="G411" s="83">
        <v>32615</v>
      </c>
      <c r="H411" s="83">
        <v>34716</v>
      </c>
      <c r="I411" s="83">
        <v>30827.27</v>
      </c>
      <c r="J411" s="97">
        <f t="shared" si="38"/>
        <v>88.79845028229059</v>
      </c>
      <c r="K411" s="47">
        <f t="shared" si="39"/>
        <v>101.78964889532105</v>
      </c>
      <c r="L411" s="160">
        <f t="shared" si="42"/>
        <v>0.12135867645842688</v>
      </c>
    </row>
    <row r="412" spans="1:12" ht="11.25">
      <c r="A412" s="210"/>
      <c r="B412" s="194"/>
      <c r="C412" s="24">
        <v>4120</v>
      </c>
      <c r="D412" s="13" t="s">
        <v>41</v>
      </c>
      <c r="E412" s="83">
        <v>2843.21</v>
      </c>
      <c r="F412" s="97">
        <v>87.5</v>
      </c>
      <c r="G412" s="83">
        <v>4678</v>
      </c>
      <c r="H412" s="83">
        <v>3353</v>
      </c>
      <c r="I412" s="83">
        <v>2618.39</v>
      </c>
      <c r="J412" s="96">
        <f t="shared" si="38"/>
        <v>78.09096331643303</v>
      </c>
      <c r="K412" s="47">
        <f t="shared" si="39"/>
        <v>92.09274024781848</v>
      </c>
      <c r="L412" s="160">
        <f t="shared" si="42"/>
        <v>0.010307897677996797</v>
      </c>
    </row>
    <row r="413" spans="1:12" ht="22.5">
      <c r="A413" s="210"/>
      <c r="B413" s="194"/>
      <c r="C413" s="24">
        <v>4170</v>
      </c>
      <c r="D413" s="13" t="s">
        <v>30</v>
      </c>
      <c r="E413" s="83">
        <v>234</v>
      </c>
      <c r="F413" s="97">
        <v>12</v>
      </c>
      <c r="G413" s="83">
        <v>1000</v>
      </c>
      <c r="H413" s="83">
        <v>1000</v>
      </c>
      <c r="I413" s="83">
        <v>983</v>
      </c>
      <c r="J413" s="96">
        <f t="shared" si="38"/>
        <v>98.3</v>
      </c>
      <c r="K413" s="47">
        <f t="shared" si="39"/>
        <v>420.0854700854701</v>
      </c>
      <c r="L413" s="160">
        <f t="shared" si="42"/>
        <v>0.0038698067963408244</v>
      </c>
    </row>
    <row r="414" spans="1:12" ht="22.5">
      <c r="A414" s="210"/>
      <c r="B414" s="194"/>
      <c r="C414" s="24">
        <v>4210</v>
      </c>
      <c r="D414" s="13" t="s">
        <v>14</v>
      </c>
      <c r="E414" s="83">
        <v>60134.97</v>
      </c>
      <c r="F414" s="97">
        <v>98</v>
      </c>
      <c r="G414" s="83">
        <v>104200</v>
      </c>
      <c r="H414" s="83">
        <v>61475</v>
      </c>
      <c r="I414" s="83">
        <v>50903.87</v>
      </c>
      <c r="J414" s="96">
        <f t="shared" si="38"/>
        <v>82.80418056120375</v>
      </c>
      <c r="K414" s="47">
        <f t="shared" si="39"/>
        <v>84.64936458769333</v>
      </c>
      <c r="L414" s="160">
        <f t="shared" si="42"/>
        <v>0.20039485461449627</v>
      </c>
    </row>
    <row r="415" spans="1:12" ht="33.75">
      <c r="A415" s="210"/>
      <c r="B415" s="194"/>
      <c r="C415" s="24">
        <v>4240</v>
      </c>
      <c r="D415" s="13" t="s">
        <v>95</v>
      </c>
      <c r="E415" s="83">
        <v>216.39</v>
      </c>
      <c r="F415" s="97">
        <v>77</v>
      </c>
      <c r="G415" s="83">
        <v>3000</v>
      </c>
      <c r="H415" s="83">
        <v>1000</v>
      </c>
      <c r="I415" s="83">
        <v>341.58</v>
      </c>
      <c r="J415" s="96">
        <f t="shared" si="38"/>
        <v>34.158</v>
      </c>
      <c r="K415" s="47">
        <f t="shared" si="39"/>
        <v>157.85387494801054</v>
      </c>
      <c r="L415" s="160">
        <f t="shared" si="42"/>
        <v>0.0013447086525880964</v>
      </c>
    </row>
    <row r="416" spans="1:12" ht="11.25">
      <c r="A416" s="210"/>
      <c r="B416" s="194"/>
      <c r="C416" s="24">
        <v>4260</v>
      </c>
      <c r="D416" s="13" t="s">
        <v>15</v>
      </c>
      <c r="E416" s="83">
        <v>13137.59</v>
      </c>
      <c r="F416" s="97">
        <v>94</v>
      </c>
      <c r="G416" s="83">
        <v>14500</v>
      </c>
      <c r="H416" s="83">
        <v>10500</v>
      </c>
      <c r="I416" s="83">
        <v>5384.38</v>
      </c>
      <c r="J416" s="97">
        <f t="shared" si="38"/>
        <v>51.279809523809526</v>
      </c>
      <c r="K416" s="47">
        <f t="shared" si="39"/>
        <v>40.98453369301372</v>
      </c>
      <c r="L416" s="160">
        <f t="shared" si="42"/>
        <v>0.0211968568851288</v>
      </c>
    </row>
    <row r="417" spans="1:12" ht="15" customHeight="1">
      <c r="A417" s="210"/>
      <c r="B417" s="194"/>
      <c r="C417" s="24">
        <v>4270</v>
      </c>
      <c r="D417" s="13" t="s">
        <v>17</v>
      </c>
      <c r="E417" s="83">
        <v>3069.75</v>
      </c>
      <c r="F417" s="97">
        <v>88</v>
      </c>
      <c r="G417" s="83">
        <v>7115</v>
      </c>
      <c r="H417" s="83">
        <v>4115</v>
      </c>
      <c r="I417" s="83">
        <v>3267.09</v>
      </c>
      <c r="J417" s="96">
        <f t="shared" si="38"/>
        <v>79.39465370595383</v>
      </c>
      <c r="K417" s="47">
        <f t="shared" si="39"/>
        <v>106.42853652577573</v>
      </c>
      <c r="L417" s="160">
        <f t="shared" si="42"/>
        <v>0.012861655225083566</v>
      </c>
    </row>
    <row r="418" spans="1:12" ht="13.5" customHeight="1">
      <c r="A418" s="210"/>
      <c r="B418" s="194"/>
      <c r="C418" s="24">
        <v>4280</v>
      </c>
      <c r="D418" s="13" t="s">
        <v>70</v>
      </c>
      <c r="E418" s="83">
        <v>445</v>
      </c>
      <c r="F418" s="97">
        <v>45</v>
      </c>
      <c r="G418" s="83">
        <v>1000</v>
      </c>
      <c r="H418" s="83">
        <v>1000</v>
      </c>
      <c r="I418" s="83">
        <v>263</v>
      </c>
      <c r="J418" s="97">
        <f t="shared" si="38"/>
        <v>26.3</v>
      </c>
      <c r="K418" s="47">
        <f t="shared" si="39"/>
        <v>59.10112359550562</v>
      </c>
      <c r="L418" s="160">
        <f t="shared" si="42"/>
        <v>0.0010353603127544627</v>
      </c>
    </row>
    <row r="419" spans="1:12" ht="11.25" customHeight="1">
      <c r="A419" s="210"/>
      <c r="B419" s="194"/>
      <c r="C419" s="24">
        <v>4300</v>
      </c>
      <c r="D419" s="13" t="s">
        <v>19</v>
      </c>
      <c r="E419" s="83">
        <v>73477.07</v>
      </c>
      <c r="F419" s="97">
        <v>99</v>
      </c>
      <c r="G419" s="83">
        <v>65690</v>
      </c>
      <c r="H419" s="83">
        <v>65190</v>
      </c>
      <c r="I419" s="83">
        <v>59262.66</v>
      </c>
      <c r="J419" s="96">
        <f t="shared" si="38"/>
        <v>90.90759318913945</v>
      </c>
      <c r="K419" s="47">
        <f t="shared" si="39"/>
        <v>80.65463143807993</v>
      </c>
      <c r="L419" s="160">
        <f t="shared" si="42"/>
        <v>0.23330116422913078</v>
      </c>
    </row>
    <row r="420" spans="1:12" ht="12.75" customHeight="1">
      <c r="A420" s="210"/>
      <c r="B420" s="194"/>
      <c r="C420" s="24">
        <v>4350</v>
      </c>
      <c r="D420" s="13" t="s">
        <v>72</v>
      </c>
      <c r="E420" s="83">
        <v>720</v>
      </c>
      <c r="F420" s="97">
        <v>100</v>
      </c>
      <c r="G420" s="83"/>
      <c r="H420" s="83"/>
      <c r="I420" s="83"/>
      <c r="J420" s="96"/>
      <c r="K420" s="47"/>
      <c r="L420" s="160"/>
    </row>
    <row r="421" spans="1:12" ht="12.75" customHeight="1">
      <c r="A421" s="210"/>
      <c r="B421" s="194"/>
      <c r="C421" s="24">
        <v>4360</v>
      </c>
      <c r="D421" s="13" t="s">
        <v>332</v>
      </c>
      <c r="E421" s="83"/>
      <c r="F421" s="97"/>
      <c r="G421" s="83">
        <v>2020</v>
      </c>
      <c r="H421" s="83">
        <v>2020</v>
      </c>
      <c r="I421" s="83">
        <v>1931.68</v>
      </c>
      <c r="J421" s="96">
        <f t="shared" si="38"/>
        <v>95.62772277227724</v>
      </c>
      <c r="K421" s="47"/>
      <c r="L421" s="160"/>
    </row>
    <row r="422" spans="1:12" ht="43.5" customHeight="1">
      <c r="A422" s="210"/>
      <c r="B422" s="194"/>
      <c r="C422" s="24">
        <v>4370</v>
      </c>
      <c r="D422" s="13" t="s">
        <v>308</v>
      </c>
      <c r="E422" s="83">
        <v>1277.55</v>
      </c>
      <c r="F422" s="97">
        <v>80</v>
      </c>
      <c r="G422" s="83"/>
      <c r="H422" s="83"/>
      <c r="I422" s="83"/>
      <c r="J422" s="96"/>
      <c r="K422" s="47"/>
      <c r="L422" s="160"/>
    </row>
    <row r="423" spans="1:12" ht="11.25">
      <c r="A423" s="210"/>
      <c r="B423" s="194"/>
      <c r="C423" s="24">
        <v>4410</v>
      </c>
      <c r="D423" s="13" t="s">
        <v>96</v>
      </c>
      <c r="E423" s="83">
        <v>535.79</v>
      </c>
      <c r="F423" s="97">
        <v>41</v>
      </c>
      <c r="G423" s="83">
        <v>1000</v>
      </c>
      <c r="H423" s="83">
        <v>1000</v>
      </c>
      <c r="I423" s="83">
        <v>476.75</v>
      </c>
      <c r="J423" s="96">
        <f t="shared" si="38"/>
        <v>47.675</v>
      </c>
      <c r="K423" s="47">
        <f aca="true" t="shared" si="43" ref="K423:K491">(I423/E423)*100</f>
        <v>88.98075738628941</v>
      </c>
      <c r="L423" s="160">
        <f aca="true" t="shared" si="44" ref="L423:L431">(I423/$I$761)*100</f>
        <v>0.001876836612569164</v>
      </c>
    </row>
    <row r="424" spans="1:12" ht="9.75" customHeight="1">
      <c r="A424" s="210"/>
      <c r="B424" s="194"/>
      <c r="C424" s="24">
        <v>4430</v>
      </c>
      <c r="D424" s="13" t="s">
        <v>33</v>
      </c>
      <c r="E424" s="83">
        <v>2745</v>
      </c>
      <c r="F424" s="97">
        <v>98</v>
      </c>
      <c r="G424" s="83">
        <v>2800</v>
      </c>
      <c r="H424" s="83">
        <v>2800</v>
      </c>
      <c r="I424" s="83">
        <v>2742</v>
      </c>
      <c r="J424" s="96">
        <f t="shared" si="38"/>
        <v>97.92857142857143</v>
      </c>
      <c r="K424" s="47">
        <f t="shared" si="43"/>
        <v>99.89071038251366</v>
      </c>
      <c r="L424" s="160">
        <f t="shared" si="44"/>
        <v>0.010794517024991394</v>
      </c>
    </row>
    <row r="425" spans="1:12" ht="11.25">
      <c r="A425" s="210"/>
      <c r="B425" s="194"/>
      <c r="C425" s="24">
        <v>4440</v>
      </c>
      <c r="D425" s="13" t="s">
        <v>97</v>
      </c>
      <c r="E425" s="83">
        <v>8652.71</v>
      </c>
      <c r="F425" s="97">
        <v>99</v>
      </c>
      <c r="G425" s="83">
        <v>9882</v>
      </c>
      <c r="H425" s="83">
        <v>10679</v>
      </c>
      <c r="I425" s="83">
        <v>10058.17</v>
      </c>
      <c r="J425" s="97">
        <f t="shared" si="38"/>
        <v>94.1864406779661</v>
      </c>
      <c r="K425" s="47">
        <f t="shared" si="43"/>
        <v>116.24300363701086</v>
      </c>
      <c r="L425" s="160">
        <f t="shared" si="44"/>
        <v>0.03959631192751922</v>
      </c>
    </row>
    <row r="426" spans="1:12" ht="35.25" customHeight="1">
      <c r="A426" s="210"/>
      <c r="B426" s="194"/>
      <c r="C426" s="24">
        <v>4520</v>
      </c>
      <c r="D426" s="13" t="s">
        <v>251</v>
      </c>
      <c r="E426" s="83">
        <v>1170</v>
      </c>
      <c r="F426" s="97">
        <v>84</v>
      </c>
      <c r="G426" s="83">
        <v>2400</v>
      </c>
      <c r="H426" s="83">
        <v>2400</v>
      </c>
      <c r="I426" s="83">
        <v>1170</v>
      </c>
      <c r="J426" s="97">
        <f t="shared" si="38"/>
        <v>48.75</v>
      </c>
      <c r="K426" s="47">
        <f t="shared" si="43"/>
        <v>100</v>
      </c>
      <c r="L426" s="160">
        <f t="shared" si="44"/>
        <v>0.004605975535827838</v>
      </c>
    </row>
    <row r="427" spans="1:12" ht="45.75" customHeight="1">
      <c r="A427" s="210"/>
      <c r="B427" s="194"/>
      <c r="C427" s="24">
        <v>4700</v>
      </c>
      <c r="D427" s="13" t="s">
        <v>277</v>
      </c>
      <c r="E427" s="83">
        <v>150</v>
      </c>
      <c r="F427" s="97">
        <v>30</v>
      </c>
      <c r="G427" s="83">
        <v>1000</v>
      </c>
      <c r="H427" s="83">
        <v>1000</v>
      </c>
      <c r="I427" s="83">
        <v>320</v>
      </c>
      <c r="J427" s="96">
        <f t="shared" si="38"/>
        <v>32</v>
      </c>
      <c r="K427" s="47">
        <f t="shared" si="43"/>
        <v>213.33333333333334</v>
      </c>
      <c r="L427" s="160">
        <f t="shared" si="44"/>
        <v>0.0012597539927050496</v>
      </c>
    </row>
    <row r="428" spans="1:12" ht="30.75" customHeight="1">
      <c r="A428" s="210"/>
      <c r="B428" s="209">
        <v>80146</v>
      </c>
      <c r="C428" s="44"/>
      <c r="D428" s="2" t="s">
        <v>297</v>
      </c>
      <c r="E428" s="90">
        <f>SUM(E429:E431)</f>
        <v>21943.29</v>
      </c>
      <c r="F428" s="93">
        <v>96</v>
      </c>
      <c r="G428" s="90">
        <f>SUM(G429:G431)</f>
        <v>24308</v>
      </c>
      <c r="H428" s="90">
        <f>SUM(H429:H431)</f>
        <v>26033</v>
      </c>
      <c r="I428" s="90">
        <f>SUM(I429:I431)</f>
        <v>21800.69</v>
      </c>
      <c r="J428" s="95">
        <f>(I428/H428)*100</f>
        <v>83.74251911035992</v>
      </c>
      <c r="K428" s="3">
        <f t="shared" si="43"/>
        <v>99.3501430277775</v>
      </c>
      <c r="L428" s="173">
        <f t="shared" si="44"/>
        <v>0.08582345709757827</v>
      </c>
    </row>
    <row r="429" spans="1:12" ht="12" customHeight="1">
      <c r="A429" s="210"/>
      <c r="B429" s="210"/>
      <c r="C429" s="24">
        <v>4210</v>
      </c>
      <c r="D429" s="13" t="s">
        <v>14</v>
      </c>
      <c r="E429" s="83">
        <v>5641.35</v>
      </c>
      <c r="F429" s="97">
        <v>99</v>
      </c>
      <c r="G429" s="83">
        <v>6500</v>
      </c>
      <c r="H429" s="83">
        <v>2502</v>
      </c>
      <c r="I429" s="83">
        <v>940.51</v>
      </c>
      <c r="J429" s="96">
        <f>(I429/H429)*100</f>
        <v>37.59032773780975</v>
      </c>
      <c r="K429" s="47">
        <f t="shared" si="43"/>
        <v>16.67171864890496</v>
      </c>
      <c r="L429" s="170">
        <f t="shared" si="44"/>
        <v>0.003702535086496957</v>
      </c>
    </row>
    <row r="430" spans="1:12" ht="11.25">
      <c r="A430" s="210"/>
      <c r="B430" s="210"/>
      <c r="C430" s="24">
        <v>4300</v>
      </c>
      <c r="D430" s="13" t="s">
        <v>104</v>
      </c>
      <c r="E430" s="83">
        <v>15516.62</v>
      </c>
      <c r="F430" s="97">
        <v>97</v>
      </c>
      <c r="G430" s="83">
        <v>17200</v>
      </c>
      <c r="H430" s="83">
        <v>22623</v>
      </c>
      <c r="I430" s="83">
        <v>20353.3</v>
      </c>
      <c r="J430" s="96">
        <f>(I430/H430)*100</f>
        <v>89.96728992618131</v>
      </c>
      <c r="K430" s="47">
        <f t="shared" si="43"/>
        <v>131.1709637794829</v>
      </c>
      <c r="L430" s="170">
        <f t="shared" si="44"/>
        <v>0.08012547168663653</v>
      </c>
    </row>
    <row r="431" spans="1:12" ht="22.5">
      <c r="A431" s="210"/>
      <c r="B431" s="210"/>
      <c r="C431" s="24">
        <v>4410</v>
      </c>
      <c r="D431" s="13" t="s">
        <v>64</v>
      </c>
      <c r="E431" s="83">
        <v>785.32</v>
      </c>
      <c r="F431" s="97">
        <v>69</v>
      </c>
      <c r="G431" s="83">
        <v>608</v>
      </c>
      <c r="H431" s="83">
        <v>908</v>
      </c>
      <c r="I431" s="83">
        <v>506.88</v>
      </c>
      <c r="J431" s="97">
        <f>(I431/H431)*100</f>
        <v>55.82378854625551</v>
      </c>
      <c r="K431" s="47">
        <f t="shared" si="43"/>
        <v>64.54438954820965</v>
      </c>
      <c r="L431" s="170">
        <f t="shared" si="44"/>
        <v>0.001995450324444799</v>
      </c>
    </row>
    <row r="432" spans="1:12" ht="11.25">
      <c r="A432" s="210"/>
      <c r="B432" s="190">
        <v>80148</v>
      </c>
      <c r="C432" s="24"/>
      <c r="D432" s="2" t="s">
        <v>198</v>
      </c>
      <c r="E432" s="90">
        <f>E433+E434+E435+E436+E437+E441+E438+E439+E440</f>
        <v>46391.229999999996</v>
      </c>
      <c r="F432" s="93">
        <v>99</v>
      </c>
      <c r="G432" s="90">
        <f>G433+G434+G435+G436+G437+G441+G438+G439+G440</f>
        <v>0</v>
      </c>
      <c r="H432" s="90">
        <f>H433+H434+H435+H436+H437+H441+H438+H439+H440</f>
        <v>0</v>
      </c>
      <c r="I432" s="90">
        <f>I433+I434+I435+I436+I437+I441+I438+I439+I440</f>
        <v>0</v>
      </c>
      <c r="J432" s="93"/>
      <c r="K432" s="47"/>
      <c r="L432" s="173"/>
    </row>
    <row r="433" spans="1:12" ht="33.75" customHeight="1">
      <c r="A433" s="210"/>
      <c r="B433" s="196"/>
      <c r="C433" s="24">
        <v>3020</v>
      </c>
      <c r="D433" s="13" t="s">
        <v>268</v>
      </c>
      <c r="E433" s="83">
        <v>170.38</v>
      </c>
      <c r="F433" s="97">
        <v>100</v>
      </c>
      <c r="G433" s="83"/>
      <c r="H433" s="83"/>
      <c r="I433" s="83"/>
      <c r="J433" s="97"/>
      <c r="K433" s="47"/>
      <c r="L433" s="170"/>
    </row>
    <row r="434" spans="1:12" ht="22.5">
      <c r="A434" s="210"/>
      <c r="B434" s="196"/>
      <c r="C434" s="24">
        <v>4010</v>
      </c>
      <c r="D434" s="13" t="s">
        <v>256</v>
      </c>
      <c r="E434" s="83">
        <v>31723.79</v>
      </c>
      <c r="F434" s="97">
        <v>100</v>
      </c>
      <c r="G434" s="83"/>
      <c r="H434" s="83"/>
      <c r="I434" s="83"/>
      <c r="J434" s="97"/>
      <c r="K434" s="47"/>
      <c r="L434" s="173"/>
    </row>
    <row r="435" spans="1:12" ht="22.5" customHeight="1">
      <c r="A435" s="210"/>
      <c r="B435" s="196"/>
      <c r="C435" s="24">
        <v>4040</v>
      </c>
      <c r="D435" s="13" t="s">
        <v>279</v>
      </c>
      <c r="E435" s="83">
        <v>4000.44</v>
      </c>
      <c r="F435" s="97">
        <v>100</v>
      </c>
      <c r="G435" s="83"/>
      <c r="H435" s="83"/>
      <c r="I435" s="83"/>
      <c r="J435" s="97"/>
      <c r="K435" s="47"/>
      <c r="L435" s="173"/>
    </row>
    <row r="436" spans="1:12" ht="22.5">
      <c r="A436" s="210"/>
      <c r="B436" s="196"/>
      <c r="C436" s="24">
        <v>4110</v>
      </c>
      <c r="D436" s="13" t="s">
        <v>273</v>
      </c>
      <c r="E436" s="83">
        <v>6686.31</v>
      </c>
      <c r="F436" s="97">
        <v>100</v>
      </c>
      <c r="G436" s="83"/>
      <c r="H436" s="83"/>
      <c r="I436" s="83"/>
      <c r="J436" s="97"/>
      <c r="K436" s="47"/>
      <c r="L436" s="173"/>
    </row>
    <row r="437" spans="1:12" ht="11.25">
      <c r="A437" s="210"/>
      <c r="B437" s="196"/>
      <c r="C437" s="24">
        <v>4120</v>
      </c>
      <c r="D437" s="13" t="s">
        <v>41</v>
      </c>
      <c r="E437" s="83"/>
      <c r="F437" s="97"/>
      <c r="G437" s="83"/>
      <c r="H437" s="83"/>
      <c r="I437" s="83"/>
      <c r="J437" s="97"/>
      <c r="K437" s="47"/>
      <c r="L437" s="173"/>
    </row>
    <row r="438" spans="1:12" ht="22.5" customHeight="1">
      <c r="A438" s="210"/>
      <c r="B438" s="196"/>
      <c r="C438" s="24">
        <v>4210</v>
      </c>
      <c r="D438" s="13" t="s">
        <v>278</v>
      </c>
      <c r="E438" s="83">
        <v>829.5</v>
      </c>
      <c r="F438" s="97">
        <v>100</v>
      </c>
      <c r="G438" s="83"/>
      <c r="H438" s="83"/>
      <c r="I438" s="83"/>
      <c r="J438" s="97"/>
      <c r="K438" s="47"/>
      <c r="L438" s="173"/>
    </row>
    <row r="439" spans="1:12" ht="11.25">
      <c r="A439" s="210"/>
      <c r="B439" s="196"/>
      <c r="C439" s="24">
        <v>4260</v>
      </c>
      <c r="D439" s="13" t="s">
        <v>15</v>
      </c>
      <c r="E439" s="83">
        <v>1711.85</v>
      </c>
      <c r="F439" s="97">
        <v>100</v>
      </c>
      <c r="G439" s="83"/>
      <c r="H439" s="83"/>
      <c r="I439" s="83"/>
      <c r="J439" s="97"/>
      <c r="K439" s="47"/>
      <c r="L439" s="173"/>
    </row>
    <row r="440" spans="1:12" ht="11.25">
      <c r="A440" s="210"/>
      <c r="B440" s="196"/>
      <c r="C440" s="24">
        <v>4300</v>
      </c>
      <c r="D440" s="13" t="s">
        <v>109</v>
      </c>
      <c r="E440" s="83"/>
      <c r="F440" s="97"/>
      <c r="G440" s="83"/>
      <c r="H440" s="83"/>
      <c r="I440" s="83"/>
      <c r="J440" s="97"/>
      <c r="K440" s="47"/>
      <c r="L440" s="173"/>
    </row>
    <row r="441" spans="1:12" ht="11.25">
      <c r="A441" s="210"/>
      <c r="B441" s="197"/>
      <c r="C441" s="24">
        <v>4440</v>
      </c>
      <c r="D441" s="13" t="s">
        <v>97</v>
      </c>
      <c r="E441" s="83">
        <v>1268.96</v>
      </c>
      <c r="F441" s="97">
        <v>82</v>
      </c>
      <c r="G441" s="83"/>
      <c r="H441" s="83"/>
      <c r="I441" s="83"/>
      <c r="J441" s="97"/>
      <c r="K441" s="47"/>
      <c r="L441" s="173"/>
    </row>
    <row r="442" spans="1:12" ht="159.75" customHeight="1">
      <c r="A442" s="210"/>
      <c r="B442" s="190">
        <v>80150</v>
      </c>
      <c r="C442" s="44"/>
      <c r="D442" s="2" t="s">
        <v>372</v>
      </c>
      <c r="E442" s="5">
        <f>SUM(E443:E451)</f>
        <v>0</v>
      </c>
      <c r="F442" s="5"/>
      <c r="G442" s="5">
        <f>SUM(G443:G451)</f>
        <v>0</v>
      </c>
      <c r="H442" s="5">
        <f>SUM(H443:H451)</f>
        <v>482693.98</v>
      </c>
      <c r="I442" s="5">
        <f>SUM(I443:I451)</f>
        <v>482521.32999999996</v>
      </c>
      <c r="J442" s="97">
        <f aca="true" t="shared" si="45" ref="J442:J451">(I442/H442)*100</f>
        <v>99.9642319964297</v>
      </c>
      <c r="K442" s="47"/>
      <c r="L442" s="159"/>
    </row>
    <row r="443" spans="1:12" ht="102" customHeight="1">
      <c r="A443" s="210"/>
      <c r="B443" s="196"/>
      <c r="C443" s="24">
        <v>2590</v>
      </c>
      <c r="D443" s="13" t="s">
        <v>371</v>
      </c>
      <c r="E443" s="83"/>
      <c r="F443" s="97"/>
      <c r="G443" s="83"/>
      <c r="H443" s="83">
        <v>26532</v>
      </c>
      <c r="I443" s="83">
        <v>26532</v>
      </c>
      <c r="J443" s="97">
        <f t="shared" si="45"/>
        <v>100</v>
      </c>
      <c r="K443" s="47"/>
      <c r="L443" s="173"/>
    </row>
    <row r="444" spans="1:12" ht="33.75">
      <c r="A444" s="210"/>
      <c r="B444" s="196"/>
      <c r="C444" s="24">
        <v>3020</v>
      </c>
      <c r="D444" s="13" t="s">
        <v>268</v>
      </c>
      <c r="E444" s="83"/>
      <c r="F444" s="97"/>
      <c r="G444" s="83"/>
      <c r="H444" s="83">
        <v>7500</v>
      </c>
      <c r="I444" s="83">
        <v>7497.62</v>
      </c>
      <c r="J444" s="97">
        <f t="shared" si="45"/>
        <v>99.96826666666666</v>
      </c>
      <c r="K444" s="47"/>
      <c r="L444" s="173"/>
    </row>
    <row r="445" spans="1:12" ht="22.5">
      <c r="A445" s="210"/>
      <c r="B445" s="196"/>
      <c r="C445" s="24">
        <v>4010</v>
      </c>
      <c r="D445" s="13" t="s">
        <v>256</v>
      </c>
      <c r="E445" s="83"/>
      <c r="F445" s="97"/>
      <c r="G445" s="83"/>
      <c r="H445" s="83">
        <v>362160</v>
      </c>
      <c r="I445" s="83">
        <v>362148.42</v>
      </c>
      <c r="J445" s="97">
        <f t="shared" si="45"/>
        <v>99.99680251822399</v>
      </c>
      <c r="K445" s="47"/>
      <c r="L445" s="173"/>
    </row>
    <row r="446" spans="1:12" ht="22.5">
      <c r="A446" s="210"/>
      <c r="B446" s="196"/>
      <c r="C446" s="24">
        <v>4110</v>
      </c>
      <c r="D446" s="13" t="s">
        <v>273</v>
      </c>
      <c r="E446" s="83"/>
      <c r="F446" s="97"/>
      <c r="G446" s="83"/>
      <c r="H446" s="83">
        <v>62255</v>
      </c>
      <c r="I446" s="83">
        <v>62248.17</v>
      </c>
      <c r="J446" s="97">
        <f t="shared" si="45"/>
        <v>99.98902899365513</v>
      </c>
      <c r="K446" s="47"/>
      <c r="L446" s="173"/>
    </row>
    <row r="447" spans="1:12" ht="11.25">
      <c r="A447" s="210"/>
      <c r="B447" s="196"/>
      <c r="C447" s="24">
        <v>4120</v>
      </c>
      <c r="D447" s="13" t="s">
        <v>41</v>
      </c>
      <c r="E447" s="83"/>
      <c r="F447" s="97"/>
      <c r="G447" s="83"/>
      <c r="H447" s="83">
        <v>8872</v>
      </c>
      <c r="I447" s="83">
        <v>8871.65</v>
      </c>
      <c r="J447" s="97">
        <f t="shared" si="45"/>
        <v>99.99605500450856</v>
      </c>
      <c r="K447" s="47"/>
      <c r="L447" s="173"/>
    </row>
    <row r="448" spans="1:12" ht="22.5">
      <c r="A448" s="210"/>
      <c r="B448" s="196"/>
      <c r="C448" s="24">
        <v>4210</v>
      </c>
      <c r="D448" s="13" t="s">
        <v>278</v>
      </c>
      <c r="E448" s="83"/>
      <c r="F448" s="97"/>
      <c r="G448" s="83"/>
      <c r="H448" s="83">
        <v>6000</v>
      </c>
      <c r="I448" s="83">
        <v>5999.24</v>
      </c>
      <c r="J448" s="97">
        <f t="shared" si="45"/>
        <v>99.98733333333332</v>
      </c>
      <c r="K448" s="47"/>
      <c r="L448" s="173"/>
    </row>
    <row r="449" spans="1:12" ht="33.75">
      <c r="A449" s="210"/>
      <c r="B449" s="196"/>
      <c r="C449" s="24">
        <v>4240</v>
      </c>
      <c r="D449" s="13" t="s">
        <v>95</v>
      </c>
      <c r="E449" s="83"/>
      <c r="F449" s="97"/>
      <c r="G449" s="83"/>
      <c r="H449" s="83">
        <v>174.98</v>
      </c>
      <c r="I449" s="83">
        <v>43.94</v>
      </c>
      <c r="J449" s="97">
        <f t="shared" si="45"/>
        <v>25.11144130757801</v>
      </c>
      <c r="K449" s="47"/>
      <c r="L449" s="173"/>
    </row>
    <row r="450" spans="1:12" ht="11.25">
      <c r="A450" s="210"/>
      <c r="B450" s="196"/>
      <c r="C450" s="24">
        <v>4300</v>
      </c>
      <c r="D450" s="13" t="s">
        <v>109</v>
      </c>
      <c r="E450" s="83"/>
      <c r="F450" s="97"/>
      <c r="G450" s="83"/>
      <c r="H450" s="83">
        <v>5500</v>
      </c>
      <c r="I450" s="83">
        <v>5500</v>
      </c>
      <c r="J450" s="97">
        <f t="shared" si="45"/>
        <v>100</v>
      </c>
      <c r="K450" s="47"/>
      <c r="L450" s="173"/>
    </row>
    <row r="451" spans="1:12" ht="11.25">
      <c r="A451" s="210"/>
      <c r="B451" s="197"/>
      <c r="C451" s="24">
        <v>4440</v>
      </c>
      <c r="D451" s="13" t="s">
        <v>97</v>
      </c>
      <c r="E451" s="83"/>
      <c r="F451" s="97"/>
      <c r="G451" s="83"/>
      <c r="H451" s="83">
        <v>3700</v>
      </c>
      <c r="I451" s="83">
        <v>3680.29</v>
      </c>
      <c r="J451" s="97">
        <f t="shared" si="45"/>
        <v>99.46729729729729</v>
      </c>
      <c r="K451" s="47"/>
      <c r="L451" s="173"/>
    </row>
    <row r="452" spans="1:12" ht="21">
      <c r="A452" s="210"/>
      <c r="B452" s="209">
        <v>80195</v>
      </c>
      <c r="C452" s="44"/>
      <c r="D452" s="2" t="s">
        <v>25</v>
      </c>
      <c r="E452" s="90">
        <f>SUM(E453:E455)</f>
        <v>68315.65</v>
      </c>
      <c r="F452" s="93">
        <v>100</v>
      </c>
      <c r="G452" s="90">
        <f>SUM(G453:G455)</f>
        <v>69373.11</v>
      </c>
      <c r="H452" s="90">
        <f>SUM(H453:H455)</f>
        <v>69373.11</v>
      </c>
      <c r="I452" s="90">
        <f>SUM(I453:I455)</f>
        <v>68697.11</v>
      </c>
      <c r="J452" s="95">
        <f>(I452/H452)*100</f>
        <v>99.02555903865345</v>
      </c>
      <c r="K452" s="3">
        <f t="shared" si="43"/>
        <v>100.55837864383929</v>
      </c>
      <c r="L452" s="173">
        <f>(I452/$I$761)*100</f>
        <v>0.2704420581556188</v>
      </c>
    </row>
    <row r="453" spans="1:12" ht="22.5">
      <c r="A453" s="210"/>
      <c r="B453" s="210"/>
      <c r="C453" s="24">
        <v>4170</v>
      </c>
      <c r="D453" s="13" t="s">
        <v>30</v>
      </c>
      <c r="E453" s="83">
        <v>210</v>
      </c>
      <c r="F453" s="97">
        <v>100</v>
      </c>
      <c r="G453" s="83">
        <v>300</v>
      </c>
      <c r="H453" s="83">
        <v>300</v>
      </c>
      <c r="I453" s="83">
        <v>124</v>
      </c>
      <c r="J453" s="97">
        <f aca="true" t="shared" si="46" ref="J453:J458">(I453/H453)*100</f>
        <v>41.333333333333336</v>
      </c>
      <c r="K453" s="47">
        <f t="shared" si="43"/>
        <v>59.04761904761905</v>
      </c>
      <c r="L453" s="170">
        <f>(I453/$I$761)*100</f>
        <v>0.00048815467217320677</v>
      </c>
    </row>
    <row r="454" spans="1:12" ht="22.5">
      <c r="A454" s="210"/>
      <c r="B454" s="210"/>
      <c r="C454" s="24">
        <v>4300</v>
      </c>
      <c r="D454" s="13" t="s">
        <v>19</v>
      </c>
      <c r="E454" s="83">
        <v>469.72</v>
      </c>
      <c r="F454" s="97">
        <v>100</v>
      </c>
      <c r="G454" s="83">
        <v>500</v>
      </c>
      <c r="H454" s="83">
        <v>500</v>
      </c>
      <c r="I454" s="83"/>
      <c r="J454" s="97"/>
      <c r="K454" s="47"/>
      <c r="L454" s="170"/>
    </row>
    <row r="455" spans="1:12" ht="11.25">
      <c r="A455" s="210"/>
      <c r="B455" s="210"/>
      <c r="C455" s="24">
        <v>4440</v>
      </c>
      <c r="D455" s="13" t="s">
        <v>97</v>
      </c>
      <c r="E455" s="83">
        <v>67635.93</v>
      </c>
      <c r="F455" s="97">
        <v>100</v>
      </c>
      <c r="G455" s="83">
        <v>68573.11</v>
      </c>
      <c r="H455" s="83">
        <v>68573.11</v>
      </c>
      <c r="I455" s="83">
        <v>68573.11</v>
      </c>
      <c r="J455" s="97">
        <f t="shared" si="46"/>
        <v>100</v>
      </c>
      <c r="K455" s="47">
        <f t="shared" si="43"/>
        <v>101.38562447503865</v>
      </c>
      <c r="L455" s="173">
        <f aca="true" t="shared" si="47" ref="L455:L460">(I455/$I$761)*100</f>
        <v>0.26995390348344556</v>
      </c>
    </row>
    <row r="456" spans="1:12" ht="24" customHeight="1">
      <c r="A456" s="193" t="s">
        <v>105</v>
      </c>
      <c r="B456" s="2"/>
      <c r="C456" s="2"/>
      <c r="D456" s="2" t="s">
        <v>106</v>
      </c>
      <c r="E456" s="90">
        <f>E460+E476+E457</f>
        <v>85238.63000000002</v>
      </c>
      <c r="F456" s="93">
        <v>90</v>
      </c>
      <c r="G456" s="90">
        <f>G457+G460+G476</f>
        <v>90211</v>
      </c>
      <c r="H456" s="90">
        <f>H457+H460+H476</f>
        <v>107085.20999999999</v>
      </c>
      <c r="I456" s="90">
        <f>I457+I460+I476</f>
        <v>90965.91</v>
      </c>
      <c r="J456" s="95">
        <f t="shared" si="46"/>
        <v>84.94722100278835</v>
      </c>
      <c r="K456" s="3">
        <f t="shared" si="43"/>
        <v>106.71911315327331</v>
      </c>
      <c r="L456" s="173">
        <f t="shared" si="47"/>
        <v>0.3581083385079632</v>
      </c>
    </row>
    <row r="457" spans="1:12" ht="23.25" customHeight="1">
      <c r="A457" s="203"/>
      <c r="B457" s="198">
        <v>85153</v>
      </c>
      <c r="C457" s="2"/>
      <c r="D457" s="2" t="s">
        <v>144</v>
      </c>
      <c r="E457" s="90">
        <f>E458+E459</f>
        <v>4417.8</v>
      </c>
      <c r="F457" s="93">
        <v>88</v>
      </c>
      <c r="G457" s="90">
        <f>G458+G459</f>
        <v>5000</v>
      </c>
      <c r="H457" s="90">
        <f>H458+H459</f>
        <v>3897.5</v>
      </c>
      <c r="I457" s="90">
        <f>I458+I459</f>
        <v>3897.5</v>
      </c>
      <c r="J457" s="95">
        <f t="shared" si="46"/>
        <v>100</v>
      </c>
      <c r="K457" s="3">
        <f t="shared" si="43"/>
        <v>88.22264475530807</v>
      </c>
      <c r="L457" s="170">
        <f t="shared" si="47"/>
        <v>0.015343409958024787</v>
      </c>
    </row>
    <row r="458" spans="1:12" ht="21" customHeight="1">
      <c r="A458" s="203"/>
      <c r="B458" s="199"/>
      <c r="C458" s="13">
        <v>4210</v>
      </c>
      <c r="D458" s="13" t="s">
        <v>143</v>
      </c>
      <c r="E458" s="83">
        <v>127.8</v>
      </c>
      <c r="F458" s="97">
        <v>26</v>
      </c>
      <c r="G458" s="83">
        <v>500</v>
      </c>
      <c r="H458" s="83">
        <v>1250</v>
      </c>
      <c r="I458" s="83">
        <v>1250</v>
      </c>
      <c r="J458" s="96">
        <f t="shared" si="46"/>
        <v>100</v>
      </c>
      <c r="K458" s="47">
        <f t="shared" si="43"/>
        <v>978.0907668231612</v>
      </c>
      <c r="L458" s="170">
        <f t="shared" si="47"/>
        <v>0.004920914034004101</v>
      </c>
    </row>
    <row r="459" spans="1:12" ht="20.25" customHeight="1">
      <c r="A459" s="203"/>
      <c r="B459" s="199"/>
      <c r="C459" s="13">
        <v>4300</v>
      </c>
      <c r="D459" s="13" t="s">
        <v>19</v>
      </c>
      <c r="E459" s="83">
        <v>4290</v>
      </c>
      <c r="F459" s="97">
        <v>100</v>
      </c>
      <c r="G459" s="83">
        <v>4500</v>
      </c>
      <c r="H459" s="83">
        <v>2647.5</v>
      </c>
      <c r="I459" s="83">
        <v>2647.5</v>
      </c>
      <c r="J459" s="97">
        <v>100</v>
      </c>
      <c r="K459" s="47">
        <f t="shared" si="43"/>
        <v>61.713286713286706</v>
      </c>
      <c r="L459" s="170">
        <f t="shared" si="47"/>
        <v>0.010422495924020685</v>
      </c>
    </row>
    <row r="460" spans="1:12" ht="21" customHeight="1">
      <c r="A460" s="203"/>
      <c r="B460" s="198">
        <v>85154</v>
      </c>
      <c r="C460" s="2"/>
      <c r="D460" s="2" t="s">
        <v>107</v>
      </c>
      <c r="E460" s="81">
        <f>SUM(E461:E475)</f>
        <v>80658.73000000001</v>
      </c>
      <c r="F460" s="87">
        <v>90</v>
      </c>
      <c r="G460" s="81">
        <f>SUM(G461:G475)</f>
        <v>85000</v>
      </c>
      <c r="H460" s="81">
        <f>SUM(H461:H475)</f>
        <v>102810.70999999999</v>
      </c>
      <c r="I460" s="81">
        <f>SUM(I461:I475)</f>
        <v>86691.41</v>
      </c>
      <c r="J460" s="95">
        <f>(I460/H460)*100</f>
        <v>84.3213805254336</v>
      </c>
      <c r="K460" s="3">
        <f t="shared" si="43"/>
        <v>107.47926479873908</v>
      </c>
      <c r="L460" s="160">
        <f t="shared" si="47"/>
        <v>0.34128078087728275</v>
      </c>
    </row>
    <row r="461" spans="1:12" ht="69" customHeight="1">
      <c r="A461" s="203"/>
      <c r="B461" s="199"/>
      <c r="C461" s="13">
        <v>2810</v>
      </c>
      <c r="D461" s="13" t="s">
        <v>357</v>
      </c>
      <c r="E461" s="100"/>
      <c r="F461" s="42"/>
      <c r="G461" s="100"/>
      <c r="H461" s="100">
        <v>3000</v>
      </c>
      <c r="I461" s="100">
        <v>3000</v>
      </c>
      <c r="J461" s="97">
        <f aca="true" t="shared" si="48" ref="J461:J481">(I461/H461)*100</f>
        <v>100</v>
      </c>
      <c r="K461" s="47"/>
      <c r="L461" s="160"/>
    </row>
    <row r="462" spans="1:12" ht="66.75" customHeight="1">
      <c r="A462" s="203"/>
      <c r="B462" s="194"/>
      <c r="C462" s="13">
        <v>2820</v>
      </c>
      <c r="D462" s="13" t="s">
        <v>301</v>
      </c>
      <c r="E462" s="83">
        <v>20000</v>
      </c>
      <c r="F462" s="97">
        <v>100</v>
      </c>
      <c r="G462" s="83">
        <v>20000</v>
      </c>
      <c r="H462" s="83">
        <v>17000</v>
      </c>
      <c r="I462" s="83">
        <v>16687.79</v>
      </c>
      <c r="J462" s="97">
        <f t="shared" si="48"/>
        <v>98.1634705882353</v>
      </c>
      <c r="K462" s="47">
        <f t="shared" si="43"/>
        <v>83.43895</v>
      </c>
      <c r="L462" s="160">
        <f aca="true" t="shared" si="49" ref="L462:L472">(I462/$I$761)*100</f>
        <v>0.06569534400601064</v>
      </c>
    </row>
    <row r="463" spans="1:12" ht="22.5" customHeight="1">
      <c r="A463" s="203"/>
      <c r="B463" s="194"/>
      <c r="C463" s="13">
        <v>3030</v>
      </c>
      <c r="D463" s="13" t="s">
        <v>300</v>
      </c>
      <c r="E463" s="83">
        <v>396.22</v>
      </c>
      <c r="F463" s="97">
        <v>79</v>
      </c>
      <c r="G463" s="83">
        <v>500</v>
      </c>
      <c r="H463" s="83">
        <v>1500</v>
      </c>
      <c r="I463" s="83">
        <v>1179</v>
      </c>
      <c r="J463" s="97">
        <f t="shared" si="48"/>
        <v>78.60000000000001</v>
      </c>
      <c r="K463" s="47">
        <f t="shared" si="43"/>
        <v>297.56196052697993</v>
      </c>
      <c r="L463" s="160">
        <f t="shared" si="49"/>
        <v>0.004641406116872668</v>
      </c>
    </row>
    <row r="464" spans="1:12" ht="21" customHeight="1">
      <c r="A464" s="203"/>
      <c r="B464" s="194"/>
      <c r="C464" s="13">
        <v>4010</v>
      </c>
      <c r="D464" s="13" t="s">
        <v>347</v>
      </c>
      <c r="E464" s="83">
        <v>9512.83</v>
      </c>
      <c r="F464" s="97">
        <v>76</v>
      </c>
      <c r="G464" s="83">
        <v>12003</v>
      </c>
      <c r="H464" s="83">
        <v>7153</v>
      </c>
      <c r="I464" s="83">
        <v>5539.78</v>
      </c>
      <c r="J464" s="97">
        <f t="shared" si="48"/>
        <v>77.44694533762058</v>
      </c>
      <c r="K464" s="47">
        <f t="shared" si="43"/>
        <v>58.2348260191762</v>
      </c>
      <c r="L464" s="160">
        <f t="shared" si="49"/>
        <v>0.021808624917836188</v>
      </c>
    </row>
    <row r="465" spans="1:12" ht="20.25" customHeight="1">
      <c r="A465" s="203"/>
      <c r="B465" s="194"/>
      <c r="C465" s="13">
        <v>4040</v>
      </c>
      <c r="D465" s="13" t="s">
        <v>279</v>
      </c>
      <c r="E465" s="83">
        <v>923</v>
      </c>
      <c r="F465" s="97">
        <v>100</v>
      </c>
      <c r="G465" s="83">
        <v>1055</v>
      </c>
      <c r="H465" s="83">
        <v>1051</v>
      </c>
      <c r="I465" s="83">
        <v>1050.65</v>
      </c>
      <c r="J465" s="97">
        <f t="shared" si="48"/>
        <v>99.96669838249286</v>
      </c>
      <c r="K465" s="47">
        <f t="shared" si="43"/>
        <v>113.82990249187432</v>
      </c>
      <c r="L465" s="160">
        <f t="shared" si="49"/>
        <v>0.004136126663861127</v>
      </c>
    </row>
    <row r="466" spans="1:12" ht="20.25" customHeight="1">
      <c r="A466" s="203"/>
      <c r="B466" s="194"/>
      <c r="C466" s="13">
        <v>4110</v>
      </c>
      <c r="D466" s="13" t="s">
        <v>266</v>
      </c>
      <c r="E466" s="83">
        <v>1786.75</v>
      </c>
      <c r="F466" s="97">
        <v>77</v>
      </c>
      <c r="G466" s="83">
        <v>2594</v>
      </c>
      <c r="H466" s="83">
        <v>1418</v>
      </c>
      <c r="I466" s="83">
        <v>1154.43</v>
      </c>
      <c r="J466" s="97">
        <f t="shared" si="48"/>
        <v>81.41255289139634</v>
      </c>
      <c r="K466" s="47">
        <f t="shared" si="43"/>
        <v>64.61060584860782</v>
      </c>
      <c r="L466" s="160">
        <f t="shared" si="49"/>
        <v>0.004544680630620283</v>
      </c>
    </row>
    <row r="467" spans="1:12" ht="23.25" customHeight="1">
      <c r="A467" s="203"/>
      <c r="B467" s="194"/>
      <c r="C467" s="13">
        <v>4120</v>
      </c>
      <c r="D467" s="13" t="s">
        <v>67</v>
      </c>
      <c r="E467" s="83">
        <v>253.26</v>
      </c>
      <c r="F467" s="97">
        <v>77</v>
      </c>
      <c r="G467" s="83">
        <v>369</v>
      </c>
      <c r="H467" s="83">
        <v>26</v>
      </c>
      <c r="I467" s="83">
        <v>25.74</v>
      </c>
      <c r="J467" s="96">
        <f t="shared" si="48"/>
        <v>99</v>
      </c>
      <c r="K467" s="47">
        <f t="shared" si="43"/>
        <v>10.163468372423596</v>
      </c>
      <c r="L467" s="160">
        <f t="shared" si="49"/>
        <v>0.00010133146178821243</v>
      </c>
    </row>
    <row r="468" spans="1:12" ht="21.75" customHeight="1">
      <c r="A468" s="203"/>
      <c r="B468" s="194"/>
      <c r="C468" s="13">
        <v>4170</v>
      </c>
      <c r="D468" s="13" t="s">
        <v>30</v>
      </c>
      <c r="E468" s="83">
        <v>26235.12</v>
      </c>
      <c r="F468" s="97">
        <v>98</v>
      </c>
      <c r="G468" s="83">
        <v>25380</v>
      </c>
      <c r="H468" s="83">
        <v>26412</v>
      </c>
      <c r="I468" s="83">
        <v>26412</v>
      </c>
      <c r="J468" s="96">
        <f t="shared" si="48"/>
        <v>100</v>
      </c>
      <c r="K468" s="47">
        <f t="shared" si="43"/>
        <v>100.67421075260947</v>
      </c>
      <c r="L468" s="160">
        <f t="shared" si="49"/>
        <v>0.10397694517289303</v>
      </c>
    </row>
    <row r="469" spans="1:12" ht="19.5" customHeight="1">
      <c r="A469" s="203"/>
      <c r="B469" s="194"/>
      <c r="C469" s="13">
        <v>4210</v>
      </c>
      <c r="D469" s="13" t="s">
        <v>280</v>
      </c>
      <c r="E469" s="83">
        <v>1405.57</v>
      </c>
      <c r="F469" s="97">
        <v>62</v>
      </c>
      <c r="G469" s="83">
        <v>2236</v>
      </c>
      <c r="H469" s="83">
        <v>6760</v>
      </c>
      <c r="I469" s="83">
        <v>6535.11</v>
      </c>
      <c r="J469" s="96">
        <f t="shared" si="48"/>
        <v>96.673224852071</v>
      </c>
      <c r="K469" s="47">
        <f t="shared" si="43"/>
        <v>464.94375947124655</v>
      </c>
      <c r="L469" s="160">
        <f t="shared" si="49"/>
        <v>0.025726971610208427</v>
      </c>
    </row>
    <row r="470" spans="1:12" ht="11.25">
      <c r="A470" s="203"/>
      <c r="B470" s="194"/>
      <c r="C470" s="13">
        <v>4220</v>
      </c>
      <c r="D470" s="13" t="s">
        <v>108</v>
      </c>
      <c r="E470" s="83">
        <v>6586.49</v>
      </c>
      <c r="F470" s="97">
        <v>62</v>
      </c>
      <c r="G470" s="83">
        <v>5000</v>
      </c>
      <c r="H470" s="83">
        <v>6500</v>
      </c>
      <c r="I470" s="83">
        <v>4532.77</v>
      </c>
      <c r="J470" s="96">
        <f t="shared" si="48"/>
        <v>69.73492307692308</v>
      </c>
      <c r="K470" s="47">
        <f t="shared" si="43"/>
        <v>68.819204158816</v>
      </c>
      <c r="L470" s="160">
        <f t="shared" si="49"/>
        <v>0.017844297204730214</v>
      </c>
    </row>
    <row r="471" spans="1:12" ht="11.25">
      <c r="A471" s="203"/>
      <c r="B471" s="194"/>
      <c r="C471" s="13">
        <v>4260</v>
      </c>
      <c r="D471" s="13" t="s">
        <v>15</v>
      </c>
      <c r="E471" s="83"/>
      <c r="F471" s="97"/>
      <c r="G471" s="83"/>
      <c r="H471" s="83"/>
      <c r="I471" s="83"/>
      <c r="J471" s="96"/>
      <c r="K471" s="47"/>
      <c r="L471" s="160">
        <f t="shared" si="49"/>
        <v>0</v>
      </c>
    </row>
    <row r="472" spans="1:12" ht="11.25">
      <c r="A472" s="203"/>
      <c r="B472" s="194"/>
      <c r="C472" s="13">
        <v>4300</v>
      </c>
      <c r="D472" s="13" t="s">
        <v>109</v>
      </c>
      <c r="E472" s="83">
        <v>13173.85</v>
      </c>
      <c r="F472" s="97">
        <v>100</v>
      </c>
      <c r="G472" s="83">
        <v>15402</v>
      </c>
      <c r="H472" s="83">
        <v>31990.71</v>
      </c>
      <c r="I472" s="83">
        <v>20574.14</v>
      </c>
      <c r="J472" s="96">
        <f t="shared" si="48"/>
        <v>64.31285832668297</v>
      </c>
      <c r="K472" s="47">
        <f t="shared" si="43"/>
        <v>156.1740873017379</v>
      </c>
      <c r="L472" s="160">
        <f t="shared" si="49"/>
        <v>0.08099485941085209</v>
      </c>
    </row>
    <row r="473" spans="1:12" ht="33.75">
      <c r="A473" s="203"/>
      <c r="B473" s="194"/>
      <c r="C473" s="13">
        <v>4360</v>
      </c>
      <c r="D473" s="13" t="s">
        <v>332</v>
      </c>
      <c r="E473" s="83"/>
      <c r="F473" s="97"/>
      <c r="G473" s="83">
        <v>205</v>
      </c>
      <c r="H473" s="83"/>
      <c r="I473" s="83"/>
      <c r="J473" s="96"/>
      <c r="K473" s="47"/>
      <c r="L473" s="160"/>
    </row>
    <row r="474" spans="1:12" ht="44.25" customHeight="1">
      <c r="A474" s="203"/>
      <c r="B474" s="194"/>
      <c r="C474" s="13">
        <v>4370</v>
      </c>
      <c r="D474" s="13" t="s">
        <v>281</v>
      </c>
      <c r="E474" s="83">
        <v>135.64</v>
      </c>
      <c r="F474" s="97">
        <v>90</v>
      </c>
      <c r="G474" s="83"/>
      <c r="H474" s="83"/>
      <c r="I474" s="83"/>
      <c r="J474" s="96"/>
      <c r="K474" s="47"/>
      <c r="L474" s="160"/>
    </row>
    <row r="475" spans="1:12" ht="45" customHeight="1">
      <c r="A475" s="203"/>
      <c r="B475" s="194"/>
      <c r="C475" s="13">
        <v>4700</v>
      </c>
      <c r="D475" s="13" t="s">
        <v>316</v>
      </c>
      <c r="E475" s="83">
        <v>250</v>
      </c>
      <c r="F475" s="97">
        <v>56</v>
      </c>
      <c r="G475" s="83">
        <v>256</v>
      </c>
      <c r="H475" s="83"/>
      <c r="I475" s="83"/>
      <c r="J475" s="96"/>
      <c r="K475" s="47"/>
      <c r="L475" s="160"/>
    </row>
    <row r="476" spans="1:12" ht="25.5" customHeight="1">
      <c r="A476" s="194"/>
      <c r="B476" s="190">
        <v>85195</v>
      </c>
      <c r="C476" s="44"/>
      <c r="D476" s="2" t="s">
        <v>110</v>
      </c>
      <c r="E476" s="81">
        <f>SUM(E477:E481)</f>
        <v>162.1</v>
      </c>
      <c r="F476" s="87">
        <v>75</v>
      </c>
      <c r="G476" s="81">
        <f>SUM(G477:G481)</f>
        <v>211</v>
      </c>
      <c r="H476" s="81">
        <f>SUM(H477:H481)</f>
        <v>377</v>
      </c>
      <c r="I476" s="81">
        <f>SUM(I477:I481)</f>
        <v>377</v>
      </c>
      <c r="J476" s="93">
        <f t="shared" si="48"/>
        <v>100</v>
      </c>
      <c r="K476" s="3">
        <f t="shared" si="43"/>
        <v>232.5724861196792</v>
      </c>
      <c r="L476" s="159"/>
    </row>
    <row r="477" spans="1:12" ht="20.25" customHeight="1">
      <c r="A477" s="194"/>
      <c r="B477" s="196"/>
      <c r="C477" s="24">
        <v>4010</v>
      </c>
      <c r="D477" s="13" t="s">
        <v>347</v>
      </c>
      <c r="E477" s="100"/>
      <c r="F477" s="42"/>
      <c r="G477" s="100"/>
      <c r="H477" s="100">
        <v>90.08</v>
      </c>
      <c r="I477" s="100">
        <v>90.08</v>
      </c>
      <c r="J477" s="47">
        <f t="shared" si="48"/>
        <v>100</v>
      </c>
      <c r="K477" s="3"/>
      <c r="L477" s="160"/>
    </row>
    <row r="478" spans="1:12" ht="21" customHeight="1">
      <c r="A478" s="194"/>
      <c r="B478" s="196"/>
      <c r="C478" s="24">
        <v>4110</v>
      </c>
      <c r="D478" s="13" t="s">
        <v>266</v>
      </c>
      <c r="E478" s="100"/>
      <c r="F478" s="42"/>
      <c r="G478" s="100"/>
      <c r="H478" s="100">
        <v>15.72</v>
      </c>
      <c r="I478" s="100">
        <v>15.72</v>
      </c>
      <c r="J478" s="47">
        <f t="shared" si="48"/>
        <v>100</v>
      </c>
      <c r="K478" s="3"/>
      <c r="L478" s="160"/>
    </row>
    <row r="479" spans="1:12" ht="18.75" customHeight="1">
      <c r="A479" s="194"/>
      <c r="B479" s="196"/>
      <c r="C479" s="24">
        <v>4120</v>
      </c>
      <c r="D479" s="13" t="s">
        <v>67</v>
      </c>
      <c r="E479" s="100"/>
      <c r="F479" s="42"/>
      <c r="G479" s="100"/>
      <c r="H479" s="100">
        <v>2.21</v>
      </c>
      <c r="I479" s="100">
        <v>2.21</v>
      </c>
      <c r="J479" s="47">
        <f t="shared" si="48"/>
        <v>100</v>
      </c>
      <c r="K479" s="3"/>
      <c r="L479" s="160"/>
    </row>
    <row r="480" spans="1:12" ht="25.5" customHeight="1">
      <c r="A480" s="194"/>
      <c r="B480" s="196"/>
      <c r="C480" s="24">
        <v>4210</v>
      </c>
      <c r="D480" s="13" t="s">
        <v>280</v>
      </c>
      <c r="E480" s="100"/>
      <c r="F480" s="42"/>
      <c r="G480" s="100"/>
      <c r="H480" s="100">
        <v>26.49</v>
      </c>
      <c r="I480" s="100">
        <v>26.49</v>
      </c>
      <c r="J480" s="47">
        <f t="shared" si="48"/>
        <v>100</v>
      </c>
      <c r="K480" s="3"/>
      <c r="L480" s="160"/>
    </row>
    <row r="481" spans="1:12" ht="20.25" customHeight="1">
      <c r="A481" s="192"/>
      <c r="B481" s="192"/>
      <c r="C481" s="14">
        <v>4300</v>
      </c>
      <c r="D481" s="13" t="s">
        <v>19</v>
      </c>
      <c r="E481" s="84">
        <v>162.1</v>
      </c>
      <c r="F481" s="55">
        <v>75</v>
      </c>
      <c r="G481" s="84">
        <v>211</v>
      </c>
      <c r="H481" s="84">
        <v>242.5</v>
      </c>
      <c r="I481" s="84">
        <v>242.5</v>
      </c>
      <c r="J481" s="47">
        <f t="shared" si="48"/>
        <v>100</v>
      </c>
      <c r="K481" s="47">
        <f t="shared" si="43"/>
        <v>149.59901295496607</v>
      </c>
      <c r="L481" s="160"/>
    </row>
    <row r="482" spans="1:12" ht="21.75" customHeight="1">
      <c r="A482" s="193" t="s">
        <v>111</v>
      </c>
      <c r="B482" s="2"/>
      <c r="C482" s="2"/>
      <c r="D482" s="2" t="s">
        <v>112</v>
      </c>
      <c r="E482" s="90">
        <f>E485+E487+E511+E533+E535+E537+E545+E569+E583+E599+E543+E505+E483+E507</f>
        <v>5173421.700000001</v>
      </c>
      <c r="F482" s="93">
        <v>99</v>
      </c>
      <c r="G482" s="90">
        <f>G485+G487+G511+G533+G535+G537+G545+G569+G583+G599+G543+G505+G483+G507</f>
        <v>4962009</v>
      </c>
      <c r="H482" s="90">
        <f>H485+H487+H511+H533+H535+H537+H545+H569+H583+H599+H543+H505+H483+H507</f>
        <v>5335772.150000002</v>
      </c>
      <c r="I482" s="90">
        <f>I485+I487+I511+I533+I535+I537+I545+I569+I583+I599+I543+I505+I483+I507</f>
        <v>5258472.39</v>
      </c>
      <c r="J482" s="95">
        <f>(I482/H482)*100</f>
        <v>98.55129196249501</v>
      </c>
      <c r="K482" s="3">
        <f t="shared" si="43"/>
        <v>101.6439929882383</v>
      </c>
      <c r="L482" s="159">
        <f>(I482/$I$761)*100</f>
        <v>20.701192465099265</v>
      </c>
    </row>
    <row r="483" spans="1:12" ht="23.25" customHeight="1">
      <c r="A483" s="203"/>
      <c r="B483" s="2">
        <v>85201</v>
      </c>
      <c r="C483" s="2"/>
      <c r="D483" s="2" t="s">
        <v>307</v>
      </c>
      <c r="E483" s="90">
        <f>E484</f>
        <v>66072.6</v>
      </c>
      <c r="F483" s="93">
        <v>100</v>
      </c>
      <c r="G483" s="90">
        <f>G484</f>
        <v>90401</v>
      </c>
      <c r="H483" s="90">
        <f>H484</f>
        <v>36475.94</v>
      </c>
      <c r="I483" s="90">
        <f>I484</f>
        <v>36475.94</v>
      </c>
      <c r="J483" s="95">
        <f>(I483/H483)*100</f>
        <v>100</v>
      </c>
      <c r="K483" s="3">
        <f t="shared" si="43"/>
        <v>55.2058493233201</v>
      </c>
      <c r="L483" s="159">
        <f>(I483/$I$761)*100</f>
        <v>0.14359597203959323</v>
      </c>
    </row>
    <row r="484" spans="1:12" ht="97.5" customHeight="1">
      <c r="A484" s="203"/>
      <c r="B484" s="13"/>
      <c r="C484" s="13">
        <v>2900</v>
      </c>
      <c r="D484" s="13" t="s">
        <v>373</v>
      </c>
      <c r="E484" s="15">
        <v>66072.6</v>
      </c>
      <c r="F484" s="47">
        <v>100</v>
      </c>
      <c r="G484" s="15">
        <v>90401</v>
      </c>
      <c r="H484" s="15">
        <v>36475.94</v>
      </c>
      <c r="I484" s="15">
        <v>36475.94</v>
      </c>
      <c r="J484" s="22">
        <f>(I484/H484)*100</f>
        <v>100</v>
      </c>
      <c r="K484" s="47">
        <f t="shared" si="43"/>
        <v>55.2058493233201</v>
      </c>
      <c r="L484" s="159"/>
    </row>
    <row r="485" spans="1:12" ht="21">
      <c r="A485" s="203"/>
      <c r="B485" s="195">
        <v>85202</v>
      </c>
      <c r="C485" s="2"/>
      <c r="D485" s="2" t="s">
        <v>113</v>
      </c>
      <c r="E485" s="90">
        <f>E486</f>
        <v>413775.87</v>
      </c>
      <c r="F485" s="93">
        <v>100</v>
      </c>
      <c r="G485" s="90">
        <f>G486</f>
        <v>440457</v>
      </c>
      <c r="H485" s="90">
        <f>H486</f>
        <v>440708.28</v>
      </c>
      <c r="I485" s="90">
        <f>I486</f>
        <v>440708.28</v>
      </c>
      <c r="J485" s="93">
        <f aca="true" t="shared" si="50" ref="J485:J570">(I485/H485)*100</f>
        <v>100</v>
      </c>
      <c r="K485" s="3">
        <f t="shared" si="43"/>
        <v>106.50893683094667</v>
      </c>
      <c r="L485" s="159">
        <f>(I485/$I$761)*100</f>
        <v>1.734950047963047</v>
      </c>
    </row>
    <row r="486" spans="1:12" ht="33" customHeight="1">
      <c r="A486" s="203"/>
      <c r="B486" s="195"/>
      <c r="C486" s="13">
        <v>4330</v>
      </c>
      <c r="D486" s="13" t="s">
        <v>282</v>
      </c>
      <c r="E486" s="83">
        <v>413775.87</v>
      </c>
      <c r="F486" s="97">
        <v>100</v>
      </c>
      <c r="G486" s="83">
        <v>440457</v>
      </c>
      <c r="H486" s="83">
        <v>440708.28</v>
      </c>
      <c r="I486" s="83">
        <v>440708.28</v>
      </c>
      <c r="J486" s="97">
        <f t="shared" si="50"/>
        <v>100</v>
      </c>
      <c r="K486" s="47">
        <f t="shared" si="43"/>
        <v>106.50893683094667</v>
      </c>
      <c r="L486" s="160">
        <f>(I486/$I$761)*100</f>
        <v>1.734950047963047</v>
      </c>
    </row>
    <row r="487" spans="1:12" ht="10.5" customHeight="1">
      <c r="A487" s="203"/>
      <c r="B487" s="198">
        <v>85203</v>
      </c>
      <c r="C487" s="2"/>
      <c r="D487" s="2" t="s">
        <v>114</v>
      </c>
      <c r="E487" s="90">
        <f>SUM(E488:E504)</f>
        <v>41273.61000000001</v>
      </c>
      <c r="F487" s="93">
        <v>91</v>
      </c>
      <c r="G487" s="90">
        <f>SUM(G488:G504)</f>
        <v>38500</v>
      </c>
      <c r="H487" s="90">
        <f>SUM(H488:H504)</f>
        <v>37397.46</v>
      </c>
      <c r="I487" s="90">
        <f>SUM(I488:I504)</f>
        <v>36814.340000000004</v>
      </c>
      <c r="J487" s="95">
        <f t="shared" si="50"/>
        <v>98.44074971936598</v>
      </c>
      <c r="K487" s="3">
        <f t="shared" si="43"/>
        <v>89.19583239750533</v>
      </c>
      <c r="L487" s="173">
        <f>(I487/$I$761)*100</f>
        <v>0.14492816188687885</v>
      </c>
    </row>
    <row r="488" spans="1:12" ht="32.25" customHeight="1">
      <c r="A488" s="203"/>
      <c r="B488" s="199"/>
      <c r="C488" s="13">
        <v>3020</v>
      </c>
      <c r="D488" s="13" t="s">
        <v>283</v>
      </c>
      <c r="E488" s="83">
        <v>61.79</v>
      </c>
      <c r="F488" s="97">
        <v>74</v>
      </c>
      <c r="G488" s="83"/>
      <c r="H488" s="83"/>
      <c r="I488" s="83"/>
      <c r="J488" s="96"/>
      <c r="K488" s="47"/>
      <c r="L488" s="170"/>
    </row>
    <row r="489" spans="1:12" ht="21" customHeight="1">
      <c r="A489" s="203"/>
      <c r="B489" s="199"/>
      <c r="C489" s="13">
        <v>3030</v>
      </c>
      <c r="D489" s="13" t="s">
        <v>63</v>
      </c>
      <c r="E489" s="83"/>
      <c r="F489" s="97"/>
      <c r="G489" s="83">
        <v>30</v>
      </c>
      <c r="H489" s="83">
        <v>27</v>
      </c>
      <c r="I489" s="83">
        <v>27</v>
      </c>
      <c r="J489" s="96"/>
      <c r="K489" s="47"/>
      <c r="L489" s="170"/>
    </row>
    <row r="490" spans="1:12" ht="21.75" customHeight="1">
      <c r="A490" s="203"/>
      <c r="B490" s="199"/>
      <c r="C490" s="13">
        <v>4010</v>
      </c>
      <c r="D490" s="13" t="s">
        <v>256</v>
      </c>
      <c r="E490" s="83">
        <v>16647.86</v>
      </c>
      <c r="F490" s="97">
        <v>100</v>
      </c>
      <c r="G490" s="83"/>
      <c r="H490" s="83"/>
      <c r="I490" s="83"/>
      <c r="J490" s="96"/>
      <c r="K490" s="47"/>
      <c r="L490" s="170"/>
    </row>
    <row r="491" spans="1:12" ht="21.75" customHeight="1">
      <c r="A491" s="203"/>
      <c r="B491" s="199"/>
      <c r="C491" s="13">
        <v>4040</v>
      </c>
      <c r="D491" s="13" t="s">
        <v>279</v>
      </c>
      <c r="E491" s="83">
        <v>1432.65</v>
      </c>
      <c r="F491" s="97">
        <v>100</v>
      </c>
      <c r="G491" s="83">
        <v>953</v>
      </c>
      <c r="H491" s="83">
        <v>969.37</v>
      </c>
      <c r="I491" s="83">
        <v>969.37</v>
      </c>
      <c r="J491" s="97">
        <f t="shared" si="50"/>
        <v>100</v>
      </c>
      <c r="K491" s="47">
        <f t="shared" si="43"/>
        <v>67.66272292604614</v>
      </c>
      <c r="L491" s="170">
        <f aca="true" t="shared" si="51" ref="L491:L496">(I491/$I$761)*100</f>
        <v>0.003816149149714044</v>
      </c>
    </row>
    <row r="492" spans="1:12" ht="11.25">
      <c r="A492" s="203"/>
      <c r="B492" s="199"/>
      <c r="C492" s="13">
        <v>4110</v>
      </c>
      <c r="D492" s="13" t="s">
        <v>116</v>
      </c>
      <c r="E492" s="83">
        <v>3612.3</v>
      </c>
      <c r="F492" s="97">
        <v>86</v>
      </c>
      <c r="G492" s="83">
        <v>3698</v>
      </c>
      <c r="H492" s="83">
        <v>4317.32</v>
      </c>
      <c r="I492" s="83">
        <v>4287.56</v>
      </c>
      <c r="J492" s="97">
        <f t="shared" si="50"/>
        <v>99.31068347956604</v>
      </c>
      <c r="K492" s="47">
        <f aca="true" t="shared" si="52" ref="K492:K562">(I492/E492)*100</f>
        <v>118.69335326523269</v>
      </c>
      <c r="L492" s="170">
        <f t="shared" si="51"/>
        <v>0.016878971340507698</v>
      </c>
    </row>
    <row r="493" spans="1:12" ht="22.5">
      <c r="A493" s="203"/>
      <c r="B493" s="199"/>
      <c r="C493" s="13">
        <v>4120</v>
      </c>
      <c r="D493" s="13" t="s">
        <v>67</v>
      </c>
      <c r="E493" s="83">
        <v>125</v>
      </c>
      <c r="F493" s="97">
        <v>100</v>
      </c>
      <c r="G493" s="83"/>
      <c r="H493" s="83">
        <v>0.42</v>
      </c>
      <c r="I493" s="83">
        <v>0.42</v>
      </c>
      <c r="J493" s="96">
        <f t="shared" si="50"/>
        <v>100</v>
      </c>
      <c r="K493" s="47">
        <f t="shared" si="52"/>
        <v>0.33599999999999997</v>
      </c>
      <c r="L493" s="170">
        <f t="shared" si="51"/>
        <v>1.6534271154253777E-06</v>
      </c>
    </row>
    <row r="494" spans="1:12" ht="19.5" customHeight="1">
      <c r="A494" s="203"/>
      <c r="B494" s="199"/>
      <c r="C494" s="13">
        <v>4170</v>
      </c>
      <c r="D494" s="13" t="s">
        <v>30</v>
      </c>
      <c r="E494" s="83">
        <v>5944.41</v>
      </c>
      <c r="F494" s="97">
        <v>94</v>
      </c>
      <c r="G494" s="83">
        <v>21471</v>
      </c>
      <c r="H494" s="83">
        <v>20840.35</v>
      </c>
      <c r="I494" s="83">
        <v>20669.95</v>
      </c>
      <c r="J494" s="97">
        <f t="shared" si="50"/>
        <v>99.18235538270712</v>
      </c>
      <c r="K494" s="47">
        <f t="shared" si="52"/>
        <v>347.72079987753204</v>
      </c>
      <c r="L494" s="170">
        <f t="shared" si="51"/>
        <v>0.08137203762973044</v>
      </c>
    </row>
    <row r="495" spans="1:12" ht="21.75" customHeight="1">
      <c r="A495" s="203"/>
      <c r="B495" s="199"/>
      <c r="C495" s="13">
        <v>4210</v>
      </c>
      <c r="D495" s="13" t="s">
        <v>14</v>
      </c>
      <c r="E495" s="83">
        <v>559.81</v>
      </c>
      <c r="F495" s="97">
        <v>42</v>
      </c>
      <c r="G495" s="83">
        <v>2000</v>
      </c>
      <c r="H495" s="83">
        <v>1402</v>
      </c>
      <c r="I495" s="83">
        <v>1383.9</v>
      </c>
      <c r="J495" s="96">
        <f t="shared" si="50"/>
        <v>98.7089871611983</v>
      </c>
      <c r="K495" s="47">
        <f t="shared" si="52"/>
        <v>247.20887443954203</v>
      </c>
      <c r="L495" s="170">
        <f t="shared" si="51"/>
        <v>0.005448042345326621</v>
      </c>
    </row>
    <row r="496" spans="1:12" ht="11.25">
      <c r="A496" s="203"/>
      <c r="B496" s="199"/>
      <c r="C496" s="13">
        <v>4260</v>
      </c>
      <c r="D496" s="13" t="s">
        <v>117</v>
      </c>
      <c r="E496" s="83">
        <v>5706.55</v>
      </c>
      <c r="F496" s="97">
        <v>92</v>
      </c>
      <c r="G496" s="83">
        <v>6377</v>
      </c>
      <c r="H496" s="83">
        <v>6377</v>
      </c>
      <c r="I496" s="83">
        <v>6032.04</v>
      </c>
      <c r="J496" s="97">
        <f t="shared" si="50"/>
        <v>94.59055982436882</v>
      </c>
      <c r="K496" s="47">
        <f t="shared" si="52"/>
        <v>105.70379651453155</v>
      </c>
      <c r="L496" s="170">
        <f t="shared" si="51"/>
        <v>0.023746520231739277</v>
      </c>
    </row>
    <row r="497" spans="1:12" ht="22.5">
      <c r="A497" s="203"/>
      <c r="B497" s="199"/>
      <c r="C497" s="13">
        <v>4270</v>
      </c>
      <c r="D497" s="13" t="s">
        <v>17</v>
      </c>
      <c r="E497" s="83">
        <v>2946.9</v>
      </c>
      <c r="F497" s="97">
        <v>100</v>
      </c>
      <c r="G497" s="83"/>
      <c r="H497" s="83"/>
      <c r="I497" s="83"/>
      <c r="J497" s="97"/>
      <c r="K497" s="47"/>
      <c r="L497" s="170"/>
    </row>
    <row r="498" spans="1:12" ht="22.5" customHeight="1">
      <c r="A498" s="203"/>
      <c r="B498" s="199"/>
      <c r="C498" s="13">
        <v>4280</v>
      </c>
      <c r="D498" s="13" t="s">
        <v>70</v>
      </c>
      <c r="E498" s="83">
        <v>30</v>
      </c>
      <c r="F498" s="97">
        <v>75</v>
      </c>
      <c r="G498" s="83"/>
      <c r="H498" s="83"/>
      <c r="I498" s="83"/>
      <c r="J498" s="97"/>
      <c r="K498" s="47"/>
      <c r="L498" s="170"/>
    </row>
    <row r="499" spans="1:12" ht="11.25">
      <c r="A499" s="203"/>
      <c r="B499" s="199"/>
      <c r="C499" s="13">
        <v>4300</v>
      </c>
      <c r="D499" s="13" t="s">
        <v>109</v>
      </c>
      <c r="E499" s="83">
        <v>355.59</v>
      </c>
      <c r="F499" s="97">
        <v>26</v>
      </c>
      <c r="G499" s="83">
        <v>700</v>
      </c>
      <c r="H499" s="83">
        <v>372</v>
      </c>
      <c r="I499" s="83">
        <v>353.34</v>
      </c>
      <c r="J499" s="96">
        <f t="shared" si="50"/>
        <v>94.98387096774192</v>
      </c>
      <c r="K499" s="47">
        <f t="shared" si="52"/>
        <v>99.36724879777272</v>
      </c>
      <c r="L499" s="170">
        <f>(I499/$I$761)*100</f>
        <v>0.001391004611820007</v>
      </c>
    </row>
    <row r="500" spans="1:12" ht="33.75">
      <c r="A500" s="203"/>
      <c r="B500" s="199"/>
      <c r="C500" s="13">
        <v>4360</v>
      </c>
      <c r="D500" s="13" t="s">
        <v>332</v>
      </c>
      <c r="E500" s="83"/>
      <c r="F500" s="97"/>
      <c r="G500" s="83">
        <v>563</v>
      </c>
      <c r="H500" s="83">
        <v>368</v>
      </c>
      <c r="I500" s="83">
        <v>367.36</v>
      </c>
      <c r="J500" s="96">
        <f t="shared" si="50"/>
        <v>99.82608695652175</v>
      </c>
      <c r="K500" s="47"/>
      <c r="L500" s="170">
        <f>(I500/$I$761)*100</f>
        <v>0.0014461975836253971</v>
      </c>
    </row>
    <row r="501" spans="1:12" ht="45" customHeight="1">
      <c r="A501" s="203"/>
      <c r="B501" s="199"/>
      <c r="C501" s="13">
        <v>4370</v>
      </c>
      <c r="D501" s="13" t="s">
        <v>261</v>
      </c>
      <c r="E501" s="83">
        <v>397.73</v>
      </c>
      <c r="F501" s="97">
        <v>71</v>
      </c>
      <c r="G501" s="83"/>
      <c r="H501" s="83"/>
      <c r="I501" s="83"/>
      <c r="J501" s="97"/>
      <c r="K501" s="47"/>
      <c r="L501" s="170"/>
    </row>
    <row r="502" spans="1:12" ht="32.25" customHeight="1">
      <c r="A502" s="203"/>
      <c r="B502" s="199"/>
      <c r="C502" s="13">
        <v>4400</v>
      </c>
      <c r="D502" s="13" t="s">
        <v>145</v>
      </c>
      <c r="E502" s="83">
        <v>2567.4</v>
      </c>
      <c r="F502" s="97">
        <v>100</v>
      </c>
      <c r="G502" s="83">
        <v>2548</v>
      </c>
      <c r="H502" s="83">
        <v>2568</v>
      </c>
      <c r="I502" s="83">
        <v>2567.4</v>
      </c>
      <c r="J502" s="97">
        <f t="shared" si="50"/>
        <v>99.9766355140187</v>
      </c>
      <c r="K502" s="47">
        <f t="shared" si="52"/>
        <v>100</v>
      </c>
      <c r="L502" s="170">
        <f>(I502/$I$761)*100</f>
        <v>0.010107163752721702</v>
      </c>
    </row>
    <row r="503" spans="1:12" ht="11.25">
      <c r="A503" s="203"/>
      <c r="B503" s="199"/>
      <c r="C503" s="13">
        <v>4440</v>
      </c>
      <c r="D503" s="13" t="s">
        <v>118</v>
      </c>
      <c r="E503" s="83">
        <v>729.62</v>
      </c>
      <c r="F503" s="97">
        <v>65</v>
      </c>
      <c r="G503" s="83"/>
      <c r="H503" s="83"/>
      <c r="I503" s="83"/>
      <c r="J503" s="97"/>
      <c r="K503" s="47"/>
      <c r="L503" s="170"/>
    </row>
    <row r="504" spans="1:12" ht="43.5" customHeight="1">
      <c r="A504" s="203"/>
      <c r="B504" s="199"/>
      <c r="C504" s="13">
        <v>4520</v>
      </c>
      <c r="D504" s="13" t="s">
        <v>44</v>
      </c>
      <c r="E504" s="83">
        <v>156</v>
      </c>
      <c r="F504" s="97">
        <v>100</v>
      </c>
      <c r="G504" s="83">
        <v>160</v>
      </c>
      <c r="H504" s="83">
        <v>156</v>
      </c>
      <c r="I504" s="83">
        <v>156</v>
      </c>
      <c r="J504" s="97">
        <f t="shared" si="50"/>
        <v>100</v>
      </c>
      <c r="K504" s="47">
        <f t="shared" si="52"/>
        <v>100</v>
      </c>
      <c r="L504" s="170">
        <f aca="true" t="shared" si="53" ref="L504:L511">(I504/$I$761)*100</f>
        <v>0.0006141300714437118</v>
      </c>
    </row>
    <row r="505" spans="1:12" ht="16.5" customHeight="1">
      <c r="A505" s="203"/>
      <c r="B505" s="198">
        <v>85204</v>
      </c>
      <c r="C505" s="2"/>
      <c r="D505" s="2" t="s">
        <v>227</v>
      </c>
      <c r="E505" s="5">
        <f>E506</f>
        <v>24027.23</v>
      </c>
      <c r="F505" s="3">
        <v>100</v>
      </c>
      <c r="G505" s="5">
        <f>G506</f>
        <v>54447</v>
      </c>
      <c r="H505" s="5">
        <f>H506</f>
        <v>53398</v>
      </c>
      <c r="I505" s="5">
        <f>I506</f>
        <v>51210.67</v>
      </c>
      <c r="J505" s="20">
        <f t="shared" si="50"/>
        <v>95.90372298587961</v>
      </c>
      <c r="K505" s="3">
        <f t="shared" si="52"/>
        <v>213.13597114607052</v>
      </c>
      <c r="L505" s="153">
        <f t="shared" si="53"/>
        <v>0.2016026437550022</v>
      </c>
    </row>
    <row r="506" spans="1:12" ht="101.25">
      <c r="A506" s="203"/>
      <c r="B506" s="199"/>
      <c r="C506" s="13">
        <v>2900</v>
      </c>
      <c r="D506" s="13" t="s">
        <v>230</v>
      </c>
      <c r="E506" s="15">
        <v>24027.23</v>
      </c>
      <c r="F506" s="47">
        <v>100</v>
      </c>
      <c r="G506" s="15">
        <v>54447</v>
      </c>
      <c r="H506" s="15">
        <v>53398</v>
      </c>
      <c r="I506" s="15">
        <v>51210.67</v>
      </c>
      <c r="J506" s="22">
        <f t="shared" si="50"/>
        <v>95.90372298587961</v>
      </c>
      <c r="K506" s="47">
        <f t="shared" si="52"/>
        <v>213.13597114607052</v>
      </c>
      <c r="L506" s="153">
        <f t="shared" si="53"/>
        <v>0.2016026437550022</v>
      </c>
    </row>
    <row r="507" spans="1:12" ht="21">
      <c r="A507" s="203"/>
      <c r="B507" s="198">
        <v>85206</v>
      </c>
      <c r="C507" s="13"/>
      <c r="D507" s="2" t="s">
        <v>229</v>
      </c>
      <c r="E507" s="5">
        <f>E508+E509+E510</f>
        <v>8000.2</v>
      </c>
      <c r="F507" s="3">
        <v>100</v>
      </c>
      <c r="G507" s="5">
        <f>G508+G509+G510</f>
        <v>13166</v>
      </c>
      <c r="H507" s="5">
        <f>H508+H509+H510</f>
        <v>12111</v>
      </c>
      <c r="I507" s="5">
        <f>I508+I509+I510</f>
        <v>12109.580000000002</v>
      </c>
      <c r="J507" s="20">
        <f t="shared" si="50"/>
        <v>99.98827512179012</v>
      </c>
      <c r="K507" s="3">
        <f t="shared" si="52"/>
        <v>151.36596585085377</v>
      </c>
      <c r="L507" s="153">
        <f t="shared" si="53"/>
        <v>0.04767216173431631</v>
      </c>
    </row>
    <row r="508" spans="1:12" ht="11.25">
      <c r="A508" s="203"/>
      <c r="B508" s="199"/>
      <c r="C508" s="13">
        <v>4110</v>
      </c>
      <c r="D508" s="13" t="s">
        <v>116</v>
      </c>
      <c r="E508" s="15">
        <v>1175.24</v>
      </c>
      <c r="F508" s="47">
        <v>100</v>
      </c>
      <c r="G508" s="15">
        <v>1934</v>
      </c>
      <c r="H508" s="15">
        <v>1787</v>
      </c>
      <c r="I508" s="15">
        <v>1786.38</v>
      </c>
      <c r="J508" s="96">
        <f t="shared" si="50"/>
        <v>99.9653049804141</v>
      </c>
      <c r="K508" s="47">
        <f t="shared" si="52"/>
        <v>152.00129335284709</v>
      </c>
      <c r="L508" s="174">
        <f t="shared" si="53"/>
        <v>0.007032497929651397</v>
      </c>
    </row>
    <row r="509" spans="1:12" ht="22.5">
      <c r="A509" s="203"/>
      <c r="B509" s="199"/>
      <c r="C509" s="13">
        <v>4120</v>
      </c>
      <c r="D509" s="13" t="s">
        <v>67</v>
      </c>
      <c r="E509" s="15"/>
      <c r="F509" s="47"/>
      <c r="G509" s="15"/>
      <c r="H509" s="15">
        <v>92</v>
      </c>
      <c r="I509" s="15">
        <v>92</v>
      </c>
      <c r="J509" s="96">
        <f t="shared" si="50"/>
        <v>100</v>
      </c>
      <c r="K509" s="47"/>
      <c r="L509" s="174">
        <f t="shared" si="53"/>
        <v>0.0003621792729027018</v>
      </c>
    </row>
    <row r="510" spans="1:12" ht="22.5">
      <c r="A510" s="203"/>
      <c r="B510" s="199"/>
      <c r="C510" s="13">
        <v>4170</v>
      </c>
      <c r="D510" s="13" t="s">
        <v>30</v>
      </c>
      <c r="E510" s="15">
        <v>6824.96</v>
      </c>
      <c r="F510" s="47">
        <v>100</v>
      </c>
      <c r="G510" s="15">
        <v>11232</v>
      </c>
      <c r="H510" s="15">
        <v>10232</v>
      </c>
      <c r="I510" s="15">
        <v>10231.2</v>
      </c>
      <c r="J510" s="96">
        <f t="shared" si="50"/>
        <v>99.9921813917123</v>
      </c>
      <c r="K510" s="47">
        <f t="shared" si="52"/>
        <v>149.9085708927232</v>
      </c>
      <c r="L510" s="174">
        <f t="shared" si="53"/>
        <v>0.040277484531762206</v>
      </c>
    </row>
    <row r="511" spans="1:12" ht="62.25" customHeight="1">
      <c r="A511" s="194"/>
      <c r="B511" s="198">
        <v>85212</v>
      </c>
      <c r="C511" s="2"/>
      <c r="D511" s="2" t="s">
        <v>309</v>
      </c>
      <c r="E511" s="90">
        <f>SUM(E512:E532)</f>
        <v>2966960.72</v>
      </c>
      <c r="F511" s="93">
        <v>100</v>
      </c>
      <c r="G511" s="90">
        <f>SUM(G512:G532)</f>
        <v>2927430</v>
      </c>
      <c r="H511" s="90">
        <f>SUM(H512:H532)</f>
        <v>3103102</v>
      </c>
      <c r="I511" s="90">
        <f>SUM(I512:I532)</f>
        <v>3091198.6799999997</v>
      </c>
      <c r="J511" s="95">
        <f t="shared" si="50"/>
        <v>99.61640577718683</v>
      </c>
      <c r="K511" s="3">
        <f t="shared" si="52"/>
        <v>104.18738135501839</v>
      </c>
      <c r="L511" s="159">
        <f t="shared" si="53"/>
        <v>12.16921837304556</v>
      </c>
    </row>
    <row r="512" spans="1:12" ht="33.75">
      <c r="A512" s="194"/>
      <c r="B512" s="199"/>
      <c r="C512" s="13">
        <v>3020</v>
      </c>
      <c r="D512" s="13" t="s">
        <v>283</v>
      </c>
      <c r="E512" s="83">
        <v>792.1</v>
      </c>
      <c r="F512" s="97">
        <v>89</v>
      </c>
      <c r="G512" s="83">
        <v>813</v>
      </c>
      <c r="H512" s="83">
        <v>768.65</v>
      </c>
      <c r="I512" s="83">
        <v>291.59</v>
      </c>
      <c r="J512" s="97">
        <f t="shared" si="50"/>
        <v>37.93534118259286</v>
      </c>
      <c r="K512" s="47">
        <f t="shared" si="52"/>
        <v>36.81227117788158</v>
      </c>
      <c r="L512" s="160"/>
    </row>
    <row r="513" spans="1:12" ht="14.25" customHeight="1">
      <c r="A513" s="194"/>
      <c r="B513" s="199"/>
      <c r="C513" s="13">
        <v>3110</v>
      </c>
      <c r="D513" s="13" t="s">
        <v>92</v>
      </c>
      <c r="E513" s="83">
        <v>2819015.26</v>
      </c>
      <c r="F513" s="97">
        <v>100</v>
      </c>
      <c r="G513" s="83">
        <v>2784445</v>
      </c>
      <c r="H513" s="83">
        <v>2945858</v>
      </c>
      <c r="I513" s="83">
        <v>2945841.12</v>
      </c>
      <c r="J513" s="96">
        <f t="shared" si="50"/>
        <v>99.99942699206818</v>
      </c>
      <c r="K513" s="47">
        <f t="shared" si="52"/>
        <v>104.49894194613194</v>
      </c>
      <c r="L513" s="160">
        <f aca="true" t="shared" si="54" ref="L513:L523">(I513/$I$761)*100</f>
        <v>11.596984727483486</v>
      </c>
    </row>
    <row r="514" spans="1:12" ht="21" customHeight="1">
      <c r="A514" s="194"/>
      <c r="B514" s="199"/>
      <c r="C514" s="13">
        <v>4010</v>
      </c>
      <c r="D514" s="13" t="s">
        <v>256</v>
      </c>
      <c r="E514" s="83">
        <v>77739.36</v>
      </c>
      <c r="F514" s="97">
        <v>100</v>
      </c>
      <c r="G514" s="83">
        <v>82062</v>
      </c>
      <c r="H514" s="83">
        <v>78930.66</v>
      </c>
      <c r="I514" s="83">
        <v>75905.58</v>
      </c>
      <c r="J514" s="97">
        <f t="shared" si="50"/>
        <v>96.16742087295354</v>
      </c>
      <c r="K514" s="47">
        <f t="shared" si="52"/>
        <v>97.64111770408195</v>
      </c>
      <c r="L514" s="34">
        <f t="shared" si="54"/>
        <v>0.29881986710497677</v>
      </c>
    </row>
    <row r="515" spans="1:12" ht="21" customHeight="1">
      <c r="A515" s="194"/>
      <c r="B515" s="199"/>
      <c r="C515" s="13">
        <v>4040</v>
      </c>
      <c r="D515" s="13" t="s">
        <v>279</v>
      </c>
      <c r="E515" s="83">
        <v>5470.8</v>
      </c>
      <c r="F515" s="97">
        <v>100</v>
      </c>
      <c r="G515" s="83">
        <v>6012</v>
      </c>
      <c r="H515" s="83">
        <v>6219.34</v>
      </c>
      <c r="I515" s="83">
        <v>6219.34</v>
      </c>
      <c r="J515" s="97">
        <f t="shared" si="50"/>
        <v>100</v>
      </c>
      <c r="K515" s="47">
        <f t="shared" si="52"/>
        <v>113.68245960371426</v>
      </c>
      <c r="L515" s="34">
        <f t="shared" si="54"/>
        <v>0.02448386999059445</v>
      </c>
    </row>
    <row r="516" spans="1:12" ht="11.25" customHeight="1">
      <c r="A516" s="194"/>
      <c r="B516" s="199"/>
      <c r="C516" s="13">
        <v>4110</v>
      </c>
      <c r="D516" s="13" t="s">
        <v>116</v>
      </c>
      <c r="E516" s="83">
        <v>13686.85</v>
      </c>
      <c r="F516" s="97">
        <v>100</v>
      </c>
      <c r="G516" s="83">
        <v>15166</v>
      </c>
      <c r="H516" s="83">
        <v>15166</v>
      </c>
      <c r="I516" s="83">
        <v>13722.77</v>
      </c>
      <c r="J516" s="96">
        <f t="shared" si="50"/>
        <v>90.4837795067915</v>
      </c>
      <c r="K516" s="47">
        <f t="shared" si="52"/>
        <v>100.26244168672851</v>
      </c>
      <c r="L516" s="34">
        <f t="shared" si="54"/>
        <v>0.05402285718272837</v>
      </c>
    </row>
    <row r="517" spans="1:12" ht="21" customHeight="1">
      <c r="A517" s="194"/>
      <c r="B517" s="199"/>
      <c r="C517" s="13">
        <v>4120</v>
      </c>
      <c r="D517" s="13" t="s">
        <v>67</v>
      </c>
      <c r="E517" s="83">
        <v>1947.6</v>
      </c>
      <c r="F517" s="97">
        <v>100</v>
      </c>
      <c r="G517" s="83">
        <v>2158</v>
      </c>
      <c r="H517" s="83">
        <v>2158</v>
      </c>
      <c r="I517" s="83">
        <v>1897.67</v>
      </c>
      <c r="J517" s="96">
        <f t="shared" si="50"/>
        <v>87.93651529193698</v>
      </c>
      <c r="K517" s="47">
        <f t="shared" si="52"/>
        <v>97.43633189566647</v>
      </c>
      <c r="L517" s="34">
        <f t="shared" si="54"/>
        <v>0.007470616747926849</v>
      </c>
    </row>
    <row r="518" spans="1:12" ht="22.5" customHeight="1">
      <c r="A518" s="194"/>
      <c r="B518" s="199"/>
      <c r="C518" s="13">
        <v>4170</v>
      </c>
      <c r="D518" s="13" t="s">
        <v>30</v>
      </c>
      <c r="E518" s="83"/>
      <c r="F518" s="97"/>
      <c r="G518" s="83"/>
      <c r="H518" s="83">
        <v>2734</v>
      </c>
      <c r="I518" s="83">
        <v>2256.09</v>
      </c>
      <c r="J518" s="96">
        <f t="shared" si="50"/>
        <v>82.51975128017557</v>
      </c>
      <c r="K518" s="47"/>
      <c r="L518" s="34">
        <f t="shared" si="54"/>
        <v>0.00888161995438105</v>
      </c>
    </row>
    <row r="519" spans="1:12" ht="21" customHeight="1">
      <c r="A519" s="194"/>
      <c r="B519" s="199"/>
      <c r="C519" s="13">
        <v>4210</v>
      </c>
      <c r="D519" s="13" t="s">
        <v>14</v>
      </c>
      <c r="E519" s="83">
        <v>4574.6</v>
      </c>
      <c r="F519" s="97">
        <v>92</v>
      </c>
      <c r="G519" s="83">
        <v>4092</v>
      </c>
      <c r="H519" s="83">
        <v>5715</v>
      </c>
      <c r="I519" s="83">
        <v>5714.73</v>
      </c>
      <c r="J519" s="96">
        <f t="shared" si="50"/>
        <v>99.99527559055117</v>
      </c>
      <c r="K519" s="47">
        <f t="shared" si="52"/>
        <v>124.92305338171641</v>
      </c>
      <c r="L519" s="34">
        <f t="shared" si="54"/>
        <v>0.0224973560460354</v>
      </c>
    </row>
    <row r="520" spans="1:12" ht="11.25" customHeight="1">
      <c r="A520" s="194"/>
      <c r="B520" s="199"/>
      <c r="C520" s="13">
        <v>4260</v>
      </c>
      <c r="D520" s="13" t="s">
        <v>15</v>
      </c>
      <c r="E520" s="83">
        <v>3721.45</v>
      </c>
      <c r="F520" s="97">
        <v>90</v>
      </c>
      <c r="G520" s="83">
        <v>3600</v>
      </c>
      <c r="H520" s="83">
        <v>4155</v>
      </c>
      <c r="I520" s="83">
        <v>3711.13</v>
      </c>
      <c r="J520" s="96">
        <f t="shared" si="50"/>
        <v>89.31720818291215</v>
      </c>
      <c r="K520" s="47">
        <f t="shared" si="52"/>
        <v>99.72268873691706</v>
      </c>
      <c r="L520" s="34">
        <f t="shared" si="54"/>
        <v>0.014609721359210912</v>
      </c>
    </row>
    <row r="521" spans="1:12" ht="11.25" customHeight="1">
      <c r="A521" s="194"/>
      <c r="B521" s="199"/>
      <c r="C521" s="13">
        <v>4270</v>
      </c>
      <c r="D521" s="13" t="s">
        <v>17</v>
      </c>
      <c r="E521" s="83">
        <v>94.46</v>
      </c>
      <c r="F521" s="97">
        <v>95</v>
      </c>
      <c r="G521" s="83">
        <v>652</v>
      </c>
      <c r="H521" s="83">
        <v>397</v>
      </c>
      <c r="I521" s="83"/>
      <c r="J521" s="97">
        <f t="shared" si="50"/>
        <v>0</v>
      </c>
      <c r="K521" s="47">
        <f t="shared" si="52"/>
        <v>0</v>
      </c>
      <c r="L521" s="34">
        <f t="shared" si="54"/>
        <v>0</v>
      </c>
    </row>
    <row r="522" spans="1:12" ht="21.75" customHeight="1">
      <c r="A522" s="194"/>
      <c r="B522" s="199"/>
      <c r="C522" s="13">
        <v>4280</v>
      </c>
      <c r="D522" s="13" t="s">
        <v>70</v>
      </c>
      <c r="E522" s="83">
        <v>66</v>
      </c>
      <c r="F522" s="97">
        <v>62</v>
      </c>
      <c r="G522" s="83">
        <v>100</v>
      </c>
      <c r="H522" s="83">
        <v>182</v>
      </c>
      <c r="I522" s="83">
        <v>90</v>
      </c>
      <c r="J522" s="97">
        <f t="shared" si="50"/>
        <v>49.45054945054945</v>
      </c>
      <c r="K522" s="47">
        <f t="shared" si="52"/>
        <v>136.36363636363635</v>
      </c>
      <c r="L522" s="34">
        <f t="shared" si="54"/>
        <v>0.00035430581044829524</v>
      </c>
    </row>
    <row r="523" spans="1:12" ht="11.25" customHeight="1">
      <c r="A523" s="194"/>
      <c r="B523" s="199"/>
      <c r="C523" s="13">
        <v>4300</v>
      </c>
      <c r="D523" s="13" t="s">
        <v>109</v>
      </c>
      <c r="E523" s="83">
        <v>17021.24</v>
      </c>
      <c r="F523" s="97">
        <v>91</v>
      </c>
      <c r="G523" s="83">
        <v>19928</v>
      </c>
      <c r="H523" s="83">
        <v>18551.84</v>
      </c>
      <c r="I523" s="83">
        <v>17087.14</v>
      </c>
      <c r="J523" s="96">
        <f t="shared" si="50"/>
        <v>92.10482625982112</v>
      </c>
      <c r="K523" s="47">
        <f t="shared" si="52"/>
        <v>100.38716333240114</v>
      </c>
      <c r="L523" s="34">
        <f t="shared" si="54"/>
        <v>0.06726747762159425</v>
      </c>
    </row>
    <row r="524" spans="1:12" ht="33.75">
      <c r="A524" s="194"/>
      <c r="B524" s="199"/>
      <c r="C524" s="13">
        <v>4360</v>
      </c>
      <c r="D524" s="13" t="s">
        <v>332</v>
      </c>
      <c r="E524" s="83"/>
      <c r="F524" s="97"/>
      <c r="G524" s="83">
        <v>1386</v>
      </c>
      <c r="H524" s="83">
        <v>1145.35</v>
      </c>
      <c r="I524" s="83">
        <v>431.76</v>
      </c>
      <c r="J524" s="96">
        <f t="shared" si="50"/>
        <v>37.69677391190466</v>
      </c>
      <c r="K524" s="47"/>
      <c r="L524" s="34"/>
    </row>
    <row r="525" spans="1:12" ht="42" customHeight="1">
      <c r="A525" s="194"/>
      <c r="B525" s="199"/>
      <c r="C525" s="13">
        <v>4370</v>
      </c>
      <c r="D525" s="13" t="s">
        <v>261</v>
      </c>
      <c r="E525" s="83">
        <v>400.93</v>
      </c>
      <c r="F525" s="97">
        <v>32</v>
      </c>
      <c r="G525" s="83"/>
      <c r="H525" s="83"/>
      <c r="I525" s="83"/>
      <c r="J525" s="96"/>
      <c r="K525" s="47"/>
      <c r="L525" s="34"/>
    </row>
    <row r="526" spans="1:12" ht="30.75" customHeight="1">
      <c r="A526" s="194"/>
      <c r="B526" s="199"/>
      <c r="C526" s="13">
        <v>4400</v>
      </c>
      <c r="D526" s="13" t="s">
        <v>145</v>
      </c>
      <c r="E526" s="83">
        <v>1989.96</v>
      </c>
      <c r="F526" s="97">
        <v>100</v>
      </c>
      <c r="G526" s="83">
        <v>2110</v>
      </c>
      <c r="H526" s="83">
        <v>2110</v>
      </c>
      <c r="I526" s="83">
        <v>1989.96</v>
      </c>
      <c r="J526" s="97">
        <f t="shared" si="50"/>
        <v>94.31090047393366</v>
      </c>
      <c r="K526" s="47">
        <f t="shared" si="52"/>
        <v>100</v>
      </c>
      <c r="L526" s="34">
        <f aca="true" t="shared" si="55" ref="L526:L532">(I526/$I$761)*100</f>
        <v>0.007833937672885441</v>
      </c>
    </row>
    <row r="527" spans="1:12" ht="19.5" customHeight="1">
      <c r="A527" s="194"/>
      <c r="B527" s="199"/>
      <c r="C527" s="13">
        <v>4410</v>
      </c>
      <c r="D527" s="13" t="s">
        <v>64</v>
      </c>
      <c r="E527" s="83">
        <v>151.5</v>
      </c>
      <c r="F527" s="97">
        <v>78</v>
      </c>
      <c r="G527" s="83">
        <v>198</v>
      </c>
      <c r="H527" s="83">
        <v>128</v>
      </c>
      <c r="I527" s="83">
        <v>102</v>
      </c>
      <c r="J527" s="96">
        <f t="shared" si="50"/>
        <v>79.6875</v>
      </c>
      <c r="K527" s="47">
        <f t="shared" si="52"/>
        <v>67.32673267326733</v>
      </c>
      <c r="L527" s="34">
        <f t="shared" si="55"/>
        <v>0.00040154658517473464</v>
      </c>
    </row>
    <row r="528" spans="1:12" ht="13.5" customHeight="1">
      <c r="A528" s="194"/>
      <c r="B528" s="199"/>
      <c r="C528" s="13">
        <v>4430</v>
      </c>
      <c r="D528" s="13" t="s">
        <v>33</v>
      </c>
      <c r="E528" s="83">
        <v>8761.47</v>
      </c>
      <c r="F528" s="97">
        <v>92</v>
      </c>
      <c r="G528" s="83"/>
      <c r="H528" s="83">
        <v>8200</v>
      </c>
      <c r="I528" s="83">
        <v>8057.82</v>
      </c>
      <c r="J528" s="96">
        <f t="shared" si="50"/>
        <v>98.26609756097561</v>
      </c>
      <c r="K528" s="47">
        <f t="shared" si="52"/>
        <v>91.96881345253708</v>
      </c>
      <c r="L528" s="34">
        <f t="shared" si="55"/>
        <v>0.03172147161718314</v>
      </c>
    </row>
    <row r="529" spans="1:12" ht="11.25" customHeight="1">
      <c r="A529" s="194"/>
      <c r="B529" s="199"/>
      <c r="C529" s="13">
        <v>4440</v>
      </c>
      <c r="D529" s="13" t="s">
        <v>118</v>
      </c>
      <c r="E529" s="83">
        <v>2734.82</v>
      </c>
      <c r="F529" s="97">
        <v>89</v>
      </c>
      <c r="G529" s="83">
        <v>2798</v>
      </c>
      <c r="H529" s="83">
        <v>3934</v>
      </c>
      <c r="I529" s="83">
        <v>3370.91</v>
      </c>
      <c r="J529" s="97">
        <f t="shared" si="50"/>
        <v>85.68657854600914</v>
      </c>
      <c r="K529" s="47">
        <f t="shared" si="52"/>
        <v>123.25893477450069</v>
      </c>
      <c r="L529" s="34">
        <f t="shared" si="55"/>
        <v>0.01327036666109181</v>
      </c>
    </row>
    <row r="530" spans="1:12" ht="11.25" customHeight="1">
      <c r="A530" s="194"/>
      <c r="B530" s="199"/>
      <c r="C530" s="13">
        <v>4580</v>
      </c>
      <c r="D530" s="13" t="s">
        <v>249</v>
      </c>
      <c r="E530" s="83">
        <v>6696.32</v>
      </c>
      <c r="F530" s="97">
        <v>100</v>
      </c>
      <c r="G530" s="83"/>
      <c r="H530" s="83">
        <v>556.16</v>
      </c>
      <c r="I530" s="83">
        <v>556.16</v>
      </c>
      <c r="J530" s="97">
        <f t="shared" si="50"/>
        <v>100</v>
      </c>
      <c r="K530" s="47">
        <f t="shared" si="52"/>
        <v>8.305457325814777</v>
      </c>
      <c r="L530" s="34">
        <f t="shared" si="55"/>
        <v>0.0021894524393213763</v>
      </c>
    </row>
    <row r="531" spans="1:12" ht="33.75">
      <c r="A531" s="194"/>
      <c r="B531" s="199"/>
      <c r="C531" s="13">
        <v>4610</v>
      </c>
      <c r="D531" s="13" t="s">
        <v>182</v>
      </c>
      <c r="E531" s="83"/>
      <c r="F531" s="97"/>
      <c r="G531" s="83"/>
      <c r="H531" s="83">
        <v>1850</v>
      </c>
      <c r="I531" s="83">
        <v>752.91</v>
      </c>
      <c r="J531" s="97">
        <f t="shared" si="50"/>
        <v>40.69783783783784</v>
      </c>
      <c r="K531" s="47"/>
      <c r="L531" s="34">
        <f t="shared" si="55"/>
        <v>0.002964004308273622</v>
      </c>
    </row>
    <row r="532" spans="1:12" ht="45">
      <c r="A532" s="194"/>
      <c r="B532" s="199"/>
      <c r="C532" s="13">
        <v>4700</v>
      </c>
      <c r="D532" s="13" t="s">
        <v>284</v>
      </c>
      <c r="E532" s="83">
        <v>2096</v>
      </c>
      <c r="F532" s="97">
        <v>100</v>
      </c>
      <c r="G532" s="83">
        <v>1910</v>
      </c>
      <c r="H532" s="83">
        <v>4343</v>
      </c>
      <c r="I532" s="83">
        <v>3200</v>
      </c>
      <c r="J532" s="97">
        <f t="shared" si="50"/>
        <v>73.6817867833295</v>
      </c>
      <c r="K532" s="47">
        <f t="shared" si="52"/>
        <v>152.67175572519085</v>
      </c>
      <c r="L532" s="34">
        <f t="shared" si="55"/>
        <v>0.012597539927050497</v>
      </c>
    </row>
    <row r="533" spans="1:12" ht="30.75" customHeight="1">
      <c r="A533" s="194"/>
      <c r="B533" s="195">
        <v>85213</v>
      </c>
      <c r="C533" s="2"/>
      <c r="D533" s="2" t="s">
        <v>119</v>
      </c>
      <c r="E533" s="81">
        <f>E534</f>
        <v>35980.24</v>
      </c>
      <c r="F533" s="93">
        <v>99</v>
      </c>
      <c r="G533" s="90">
        <f>+G534</f>
        <v>34577</v>
      </c>
      <c r="H533" s="90">
        <f>+H534</f>
        <v>43439</v>
      </c>
      <c r="I533" s="90">
        <f>+I534</f>
        <v>43402.19</v>
      </c>
      <c r="J533" s="95">
        <f t="shared" si="50"/>
        <v>99.91526048021365</v>
      </c>
      <c r="K533" s="3">
        <f t="shared" si="52"/>
        <v>120.6278501755408</v>
      </c>
      <c r="L533" s="150">
        <f aca="true" t="shared" si="56" ref="L533:L542">(I533/$I$761)*100</f>
        <v>0.17086275670200995</v>
      </c>
    </row>
    <row r="534" spans="1:12" ht="24" customHeight="1">
      <c r="A534" s="194"/>
      <c r="B534" s="195"/>
      <c r="C534" s="13">
        <v>4130</v>
      </c>
      <c r="D534" s="13" t="s">
        <v>310</v>
      </c>
      <c r="E534" s="83">
        <v>35980.24</v>
      </c>
      <c r="F534" s="97">
        <v>99</v>
      </c>
      <c r="G534" s="83">
        <v>34577</v>
      </c>
      <c r="H534" s="83">
        <v>43439</v>
      </c>
      <c r="I534" s="83">
        <v>43402.19</v>
      </c>
      <c r="J534" s="96">
        <f t="shared" si="50"/>
        <v>99.91526048021365</v>
      </c>
      <c r="K534" s="47">
        <f t="shared" si="52"/>
        <v>120.6278501755408</v>
      </c>
      <c r="L534" s="34">
        <f t="shared" si="56"/>
        <v>0.17086275670200995</v>
      </c>
    </row>
    <row r="535" spans="1:12" ht="21.75" customHeight="1">
      <c r="A535" s="194"/>
      <c r="B535" s="198">
        <v>85214</v>
      </c>
      <c r="C535" s="13"/>
      <c r="D535" s="2" t="s">
        <v>120</v>
      </c>
      <c r="E535" s="90">
        <f>E536</f>
        <v>90214.5</v>
      </c>
      <c r="F535" s="93">
        <v>95</v>
      </c>
      <c r="G535" s="90">
        <f>G536</f>
        <v>67521</v>
      </c>
      <c r="H535" s="90">
        <f>H536</f>
        <v>95898</v>
      </c>
      <c r="I535" s="90">
        <f>I536</f>
        <v>82196.96</v>
      </c>
      <c r="J535" s="95">
        <f>(I535/H535)*100</f>
        <v>85.71290329308225</v>
      </c>
      <c r="K535" s="3">
        <f t="shared" si="52"/>
        <v>91.11280337418043</v>
      </c>
      <c r="L535" s="150">
        <f t="shared" si="56"/>
        <v>0.323587339213179</v>
      </c>
    </row>
    <row r="536" spans="1:12" ht="13.5" customHeight="1">
      <c r="A536" s="194"/>
      <c r="B536" s="199"/>
      <c r="C536" s="13">
        <v>3110</v>
      </c>
      <c r="D536" s="13" t="s">
        <v>121</v>
      </c>
      <c r="E536" s="83">
        <v>90214.5</v>
      </c>
      <c r="F536" s="97">
        <v>95</v>
      </c>
      <c r="G536" s="83">
        <v>67521</v>
      </c>
      <c r="H536" s="83">
        <v>95898</v>
      </c>
      <c r="I536" s="83">
        <v>82196.96</v>
      </c>
      <c r="J536" s="96">
        <f t="shared" si="50"/>
        <v>85.71290329308225</v>
      </c>
      <c r="K536" s="47">
        <f t="shared" si="52"/>
        <v>91.11280337418043</v>
      </c>
      <c r="L536" s="34">
        <f t="shared" si="56"/>
        <v>0.323587339213179</v>
      </c>
    </row>
    <row r="537" spans="1:12" ht="22.5" customHeight="1">
      <c r="A537" s="194"/>
      <c r="B537" s="198">
        <v>85215</v>
      </c>
      <c r="C537" s="2"/>
      <c r="D537" s="2" t="s">
        <v>122</v>
      </c>
      <c r="E537" s="90">
        <f>E538+E539+E540+E541+E542</f>
        <v>127773.76</v>
      </c>
      <c r="F537" s="93">
        <v>100</v>
      </c>
      <c r="G537" s="90">
        <f>G538+G539+G541+G540+G542</f>
        <v>131885</v>
      </c>
      <c r="H537" s="90">
        <f>H538+H539+H541+H540+H542</f>
        <v>109192.02</v>
      </c>
      <c r="I537" s="90">
        <f>I538+I539+I541+I540+I542</f>
        <v>109177.2</v>
      </c>
      <c r="J537" s="95">
        <f t="shared" si="50"/>
        <v>99.98642757959784</v>
      </c>
      <c r="K537" s="3">
        <f t="shared" si="52"/>
        <v>85.44571279736935</v>
      </c>
      <c r="L537" s="34">
        <f t="shared" si="56"/>
        <v>0.42980129253861793</v>
      </c>
    </row>
    <row r="538" spans="1:12" ht="13.5" customHeight="1">
      <c r="A538" s="194"/>
      <c r="B538" s="199"/>
      <c r="C538" s="13">
        <v>3110</v>
      </c>
      <c r="D538" s="13" t="s">
        <v>92</v>
      </c>
      <c r="E538" s="83">
        <v>127769.75</v>
      </c>
      <c r="F538" s="97">
        <v>100</v>
      </c>
      <c r="G538" s="83">
        <v>131885</v>
      </c>
      <c r="H538" s="83">
        <v>109132.41</v>
      </c>
      <c r="I538" s="83">
        <v>109117.88</v>
      </c>
      <c r="J538" s="96">
        <f t="shared" si="50"/>
        <v>99.98668589835046</v>
      </c>
      <c r="K538" s="47">
        <f t="shared" si="52"/>
        <v>85.40196721054866</v>
      </c>
      <c r="L538" s="34">
        <f t="shared" si="56"/>
        <v>0.4295677656422203</v>
      </c>
    </row>
    <row r="539" spans="1:12" ht="22.5">
      <c r="A539" s="194"/>
      <c r="B539" s="200"/>
      <c r="C539" s="13">
        <v>4210</v>
      </c>
      <c r="D539" s="13" t="s">
        <v>14</v>
      </c>
      <c r="E539" s="83">
        <v>3.23</v>
      </c>
      <c r="F539" s="97">
        <v>38</v>
      </c>
      <c r="G539" s="83"/>
      <c r="H539" s="83">
        <v>14.4</v>
      </c>
      <c r="I539" s="83">
        <v>14.4</v>
      </c>
      <c r="J539" s="96">
        <f t="shared" si="50"/>
        <v>100</v>
      </c>
      <c r="K539" s="47">
        <f t="shared" si="52"/>
        <v>445.8204334365325</v>
      </c>
      <c r="L539" s="34">
        <f t="shared" si="56"/>
        <v>5.6688929671727246E-05</v>
      </c>
    </row>
    <row r="540" spans="1:12" ht="20.25" customHeight="1">
      <c r="A540" s="194"/>
      <c r="B540" s="200"/>
      <c r="C540" s="13">
        <v>4300</v>
      </c>
      <c r="D540" s="13" t="s">
        <v>19</v>
      </c>
      <c r="E540" s="83">
        <v>0.78</v>
      </c>
      <c r="F540" s="97">
        <v>35</v>
      </c>
      <c r="G540" s="83"/>
      <c r="H540" s="83">
        <v>36.02</v>
      </c>
      <c r="I540" s="83">
        <v>35.73</v>
      </c>
      <c r="J540" s="96">
        <f t="shared" si="50"/>
        <v>99.19489172681841</v>
      </c>
      <c r="K540" s="47">
        <f t="shared" si="52"/>
        <v>4580.76923076923</v>
      </c>
      <c r="L540" s="34">
        <f t="shared" si="56"/>
        <v>0.0001406594067479732</v>
      </c>
    </row>
    <row r="541" spans="1:12" ht="33.75">
      <c r="A541" s="194"/>
      <c r="B541" s="200"/>
      <c r="C541" s="13">
        <v>4360</v>
      </c>
      <c r="D541" s="13" t="s">
        <v>332</v>
      </c>
      <c r="E541" s="83"/>
      <c r="F541" s="97"/>
      <c r="G541" s="83"/>
      <c r="H541" s="83">
        <v>1.19</v>
      </c>
      <c r="I541" s="83">
        <v>1.19</v>
      </c>
      <c r="J541" s="96">
        <f t="shared" si="50"/>
        <v>100</v>
      </c>
      <c r="K541" s="47"/>
      <c r="L541" s="34">
        <f t="shared" si="56"/>
        <v>4.684710160371904E-06</v>
      </c>
    </row>
    <row r="542" spans="1:12" ht="45">
      <c r="A542" s="194"/>
      <c r="B542" s="201"/>
      <c r="C542" s="13">
        <v>4700</v>
      </c>
      <c r="D542" s="13" t="s">
        <v>284</v>
      </c>
      <c r="E542" s="83"/>
      <c r="F542" s="97"/>
      <c r="G542" s="83"/>
      <c r="H542" s="83">
        <v>8</v>
      </c>
      <c r="I542" s="83">
        <v>8</v>
      </c>
      <c r="J542" s="96">
        <f t="shared" si="50"/>
        <v>100</v>
      </c>
      <c r="K542" s="47"/>
      <c r="L542" s="34">
        <f t="shared" si="56"/>
        <v>3.149384981762625E-05</v>
      </c>
    </row>
    <row r="543" spans="1:12" s="23" customFormat="1" ht="12.75" customHeight="1">
      <c r="A543" s="194"/>
      <c r="B543" s="99">
        <v>85216</v>
      </c>
      <c r="C543" s="2"/>
      <c r="D543" s="2" t="s">
        <v>201</v>
      </c>
      <c r="E543" s="5">
        <f>E544</f>
        <v>264397.7</v>
      </c>
      <c r="F543" s="3">
        <v>100</v>
      </c>
      <c r="G543" s="5">
        <f>G544</f>
        <v>66968</v>
      </c>
      <c r="H543" s="5">
        <f>H544</f>
        <v>254386</v>
      </c>
      <c r="I543" s="5">
        <f>I544</f>
        <v>253986.2</v>
      </c>
      <c r="J543" s="95">
        <f t="shared" si="50"/>
        <v>99.84283726305694</v>
      </c>
      <c r="K543" s="3">
        <f t="shared" si="52"/>
        <v>96.06218208403477</v>
      </c>
      <c r="L543" s="159">
        <f>(I543/$I$761)*100</f>
        <v>0.9998754048186979</v>
      </c>
    </row>
    <row r="544" spans="1:12" ht="12" customHeight="1">
      <c r="A544" s="194"/>
      <c r="B544" s="99"/>
      <c r="C544" s="13">
        <v>3110</v>
      </c>
      <c r="D544" s="13" t="s">
        <v>92</v>
      </c>
      <c r="E544" s="83">
        <v>264397.7</v>
      </c>
      <c r="F544" s="97">
        <v>100</v>
      </c>
      <c r="G544" s="83">
        <v>66968</v>
      </c>
      <c r="H544" s="83">
        <v>254386</v>
      </c>
      <c r="I544" s="83">
        <v>253986.2</v>
      </c>
      <c r="J544" s="22">
        <f t="shared" si="50"/>
        <v>99.84283726305694</v>
      </c>
      <c r="K544" s="47">
        <f t="shared" si="52"/>
        <v>96.06218208403477</v>
      </c>
      <c r="L544" s="160">
        <f>(I544/$I$761)*100</f>
        <v>0.9998754048186979</v>
      </c>
    </row>
    <row r="545" spans="1:12" ht="21">
      <c r="A545" s="194"/>
      <c r="B545" s="198">
        <v>85219</v>
      </c>
      <c r="C545" s="2"/>
      <c r="D545" s="2" t="s">
        <v>123</v>
      </c>
      <c r="E545" s="90">
        <f>SUM(E546:E568)</f>
        <v>583012.15</v>
      </c>
      <c r="F545" s="93">
        <v>97</v>
      </c>
      <c r="G545" s="90">
        <f>SUM(G546:G568)</f>
        <v>668426</v>
      </c>
      <c r="H545" s="90">
        <f>SUM(H546:H568)</f>
        <v>660297.0000000001</v>
      </c>
      <c r="I545" s="90">
        <f>SUM(I546:I568)</f>
        <v>624272.91</v>
      </c>
      <c r="J545" s="95">
        <f t="shared" si="50"/>
        <v>94.54425962862165</v>
      </c>
      <c r="K545" s="3">
        <f t="shared" si="52"/>
        <v>107.07716983256697</v>
      </c>
      <c r="L545" s="159">
        <f>(I545/$I$761)*100</f>
        <v>2.457594659094063</v>
      </c>
    </row>
    <row r="546" spans="1:12" ht="35.25" customHeight="1">
      <c r="A546" s="194"/>
      <c r="B546" s="199"/>
      <c r="C546" s="13">
        <v>3020</v>
      </c>
      <c r="D546" s="13" t="s">
        <v>283</v>
      </c>
      <c r="E546" s="83">
        <v>4645.81</v>
      </c>
      <c r="F546" s="97">
        <v>78</v>
      </c>
      <c r="G546" s="83">
        <v>5920</v>
      </c>
      <c r="H546" s="83">
        <v>4970.34</v>
      </c>
      <c r="I546" s="83">
        <v>4970.34</v>
      </c>
      <c r="J546" s="97">
        <f t="shared" si="50"/>
        <v>100</v>
      </c>
      <c r="K546" s="47">
        <f t="shared" si="52"/>
        <v>106.98543418693403</v>
      </c>
      <c r="L546" s="160">
        <f aca="true" t="shared" si="57" ref="L546:L559">(I546/$I$761)*100</f>
        <v>0.019566892687817552</v>
      </c>
    </row>
    <row r="547" spans="1:12" ht="22.5">
      <c r="A547" s="194"/>
      <c r="B547" s="199"/>
      <c r="C547" s="13">
        <v>4010</v>
      </c>
      <c r="D547" s="13" t="s">
        <v>115</v>
      </c>
      <c r="E547" s="83">
        <v>387129.15</v>
      </c>
      <c r="F547" s="97">
        <v>100</v>
      </c>
      <c r="G547" s="83">
        <v>434001</v>
      </c>
      <c r="H547" s="83">
        <v>430400.19</v>
      </c>
      <c r="I547" s="83">
        <v>414604.35</v>
      </c>
      <c r="J547" s="96">
        <f t="shared" si="50"/>
        <v>96.32996444541531</v>
      </c>
      <c r="K547" s="47">
        <f t="shared" si="52"/>
        <v>107.09716641074432</v>
      </c>
      <c r="L547" s="160">
        <f t="shared" si="57"/>
        <v>1.6321858915793181</v>
      </c>
    </row>
    <row r="548" spans="1:12" ht="24" customHeight="1">
      <c r="A548" s="194"/>
      <c r="B548" s="199"/>
      <c r="C548" s="13">
        <v>4040</v>
      </c>
      <c r="D548" s="13" t="s">
        <v>279</v>
      </c>
      <c r="E548" s="83">
        <v>27473.99</v>
      </c>
      <c r="F548" s="97">
        <v>100</v>
      </c>
      <c r="G548" s="83">
        <v>32334</v>
      </c>
      <c r="H548" s="83">
        <v>33328.5</v>
      </c>
      <c r="I548" s="83">
        <v>33328.5</v>
      </c>
      <c r="J548" s="97">
        <f t="shared" si="50"/>
        <v>100</v>
      </c>
      <c r="K548" s="47">
        <f t="shared" si="52"/>
        <v>121.30928197906456</v>
      </c>
      <c r="L548" s="160">
        <f t="shared" si="57"/>
        <v>0.13120534670584455</v>
      </c>
    </row>
    <row r="549" spans="1:12" ht="11.25">
      <c r="A549" s="194"/>
      <c r="B549" s="199"/>
      <c r="C549" s="13">
        <v>4110</v>
      </c>
      <c r="D549" s="13" t="s">
        <v>116</v>
      </c>
      <c r="E549" s="83">
        <v>65129.42</v>
      </c>
      <c r="F549" s="97">
        <v>98</v>
      </c>
      <c r="G549" s="83">
        <v>78526</v>
      </c>
      <c r="H549" s="83">
        <v>77968</v>
      </c>
      <c r="I549" s="83">
        <v>76706.14</v>
      </c>
      <c r="J549" s="97">
        <f>(I549/H549)*100</f>
        <v>98.38156679663452</v>
      </c>
      <c r="K549" s="47">
        <f t="shared" si="52"/>
        <v>117.7749471744106</v>
      </c>
      <c r="L549" s="160">
        <f t="shared" si="57"/>
        <v>0.30197145665622666</v>
      </c>
    </row>
    <row r="550" spans="1:12" ht="22.5">
      <c r="A550" s="194"/>
      <c r="B550" s="199"/>
      <c r="C550" s="13">
        <v>4120</v>
      </c>
      <c r="D550" s="13" t="s">
        <v>67</v>
      </c>
      <c r="E550" s="83">
        <v>6935.75</v>
      </c>
      <c r="F550" s="97">
        <v>100</v>
      </c>
      <c r="G550" s="83">
        <v>7466</v>
      </c>
      <c r="H550" s="83">
        <v>7424.61</v>
      </c>
      <c r="I550" s="83">
        <v>6851.33</v>
      </c>
      <c r="J550" s="96">
        <f t="shared" si="50"/>
        <v>92.27865167328655</v>
      </c>
      <c r="K550" s="47">
        <f t="shared" si="52"/>
        <v>98.78282810078218</v>
      </c>
      <c r="L550" s="160">
        <f t="shared" si="57"/>
        <v>0.026971844758874652</v>
      </c>
    </row>
    <row r="551" spans="1:12" ht="22.5">
      <c r="A551" s="194"/>
      <c r="B551" s="199"/>
      <c r="C551" s="13">
        <v>4170</v>
      </c>
      <c r="D551" s="13" t="s">
        <v>30</v>
      </c>
      <c r="E551" s="83">
        <v>1002.76</v>
      </c>
      <c r="F551" s="97">
        <v>100</v>
      </c>
      <c r="G551" s="83">
        <v>4000</v>
      </c>
      <c r="H551" s="83">
        <v>238.56</v>
      </c>
      <c r="I551" s="83">
        <v>238.56</v>
      </c>
      <c r="J551" s="97">
        <f t="shared" si="50"/>
        <v>100</v>
      </c>
      <c r="K551" s="47">
        <f t="shared" si="52"/>
        <v>23.790338665283816</v>
      </c>
      <c r="L551" s="160">
        <f t="shared" si="57"/>
        <v>0.0009391466015616147</v>
      </c>
    </row>
    <row r="552" spans="1:12" ht="20.25" customHeight="1">
      <c r="A552" s="194"/>
      <c r="B552" s="199"/>
      <c r="C552" s="13">
        <v>4210</v>
      </c>
      <c r="D552" s="13" t="s">
        <v>14</v>
      </c>
      <c r="E552" s="83">
        <v>20887.38</v>
      </c>
      <c r="F552" s="97">
        <v>95</v>
      </c>
      <c r="G552" s="83">
        <v>27621</v>
      </c>
      <c r="H552" s="83">
        <v>27621</v>
      </c>
      <c r="I552" s="83">
        <v>22242.26</v>
      </c>
      <c r="J552" s="96">
        <f t="shared" si="50"/>
        <v>80.52662829006914</v>
      </c>
      <c r="K552" s="47">
        <f t="shared" si="52"/>
        <v>106.48659621264129</v>
      </c>
      <c r="L552" s="160">
        <f t="shared" si="57"/>
        <v>0.08756179950557443</v>
      </c>
    </row>
    <row r="553" spans="1:12" ht="11.25">
      <c r="A553" s="194"/>
      <c r="B553" s="199"/>
      <c r="C553" s="13">
        <v>4260</v>
      </c>
      <c r="D553" s="13" t="s">
        <v>15</v>
      </c>
      <c r="E553" s="83">
        <v>12390.16</v>
      </c>
      <c r="F553" s="97">
        <v>72</v>
      </c>
      <c r="G553" s="83">
        <v>17678</v>
      </c>
      <c r="H553" s="83">
        <v>17302</v>
      </c>
      <c r="I553" s="83">
        <v>12571.04</v>
      </c>
      <c r="J553" s="96">
        <f t="shared" si="50"/>
        <v>72.6565714946249</v>
      </c>
      <c r="K553" s="47">
        <f t="shared" si="52"/>
        <v>101.45986815343791</v>
      </c>
      <c r="L553" s="160">
        <f t="shared" si="57"/>
        <v>0.049488805726421524</v>
      </c>
    </row>
    <row r="554" spans="1:12" ht="22.5">
      <c r="A554" s="194"/>
      <c r="B554" s="199"/>
      <c r="C554" s="13">
        <v>4270</v>
      </c>
      <c r="D554" s="13" t="s">
        <v>17</v>
      </c>
      <c r="E554" s="83">
        <v>6961.34</v>
      </c>
      <c r="F554" s="97">
        <v>100</v>
      </c>
      <c r="G554" s="83">
        <v>5034</v>
      </c>
      <c r="H554" s="83">
        <v>4606</v>
      </c>
      <c r="I554" s="83">
        <v>460</v>
      </c>
      <c r="J554" s="96">
        <f t="shared" si="50"/>
        <v>9.986973512809378</v>
      </c>
      <c r="K554" s="47">
        <f t="shared" si="52"/>
        <v>6.607923187202464</v>
      </c>
      <c r="L554" s="160">
        <f t="shared" si="57"/>
        <v>0.001810896364513509</v>
      </c>
    </row>
    <row r="555" spans="1:12" ht="22.5">
      <c r="A555" s="194"/>
      <c r="B555" s="199"/>
      <c r="C555" s="13">
        <v>4280</v>
      </c>
      <c r="D555" s="13" t="s">
        <v>70</v>
      </c>
      <c r="E555" s="83">
        <v>180</v>
      </c>
      <c r="F555" s="97">
        <v>37</v>
      </c>
      <c r="G555" s="83">
        <v>496</v>
      </c>
      <c r="H555" s="83">
        <v>228</v>
      </c>
      <c r="I555" s="83">
        <v>228</v>
      </c>
      <c r="J555" s="97">
        <f t="shared" si="50"/>
        <v>100</v>
      </c>
      <c r="K555" s="47">
        <f t="shared" si="52"/>
        <v>126.66666666666666</v>
      </c>
      <c r="L555" s="160">
        <f t="shared" si="57"/>
        <v>0.0008975747198023481</v>
      </c>
    </row>
    <row r="556" spans="1:12" ht="11.25">
      <c r="A556" s="194"/>
      <c r="B556" s="199"/>
      <c r="C556" s="13">
        <v>4300</v>
      </c>
      <c r="D556" s="13" t="s">
        <v>109</v>
      </c>
      <c r="E556" s="83">
        <v>18270.76</v>
      </c>
      <c r="F556" s="97">
        <v>89</v>
      </c>
      <c r="G556" s="83">
        <v>17417</v>
      </c>
      <c r="H556" s="83">
        <v>19525</v>
      </c>
      <c r="I556" s="83">
        <v>17499.34</v>
      </c>
      <c r="J556" s="97">
        <f t="shared" si="50"/>
        <v>89.6253008962868</v>
      </c>
      <c r="K556" s="47">
        <f t="shared" si="52"/>
        <v>95.77784394299964</v>
      </c>
      <c r="L556" s="160">
        <f t="shared" si="57"/>
        <v>0.06889019823344746</v>
      </c>
    </row>
    <row r="557" spans="1:12" ht="21.75" customHeight="1">
      <c r="A557" s="194"/>
      <c r="B557" s="199"/>
      <c r="C557" s="13">
        <v>4350</v>
      </c>
      <c r="D557" s="13" t="s">
        <v>124</v>
      </c>
      <c r="E557" s="83">
        <v>588</v>
      </c>
      <c r="F557" s="97">
        <v>78</v>
      </c>
      <c r="G557" s="83"/>
      <c r="H557" s="83"/>
      <c r="I557" s="83"/>
      <c r="J557" s="97"/>
      <c r="K557" s="47"/>
      <c r="L557" s="159">
        <f t="shared" si="57"/>
        <v>0</v>
      </c>
    </row>
    <row r="558" spans="1:12" ht="42.75" customHeight="1">
      <c r="A558" s="194"/>
      <c r="B558" s="199"/>
      <c r="C558" s="13">
        <v>4360</v>
      </c>
      <c r="D558" s="13" t="s">
        <v>260</v>
      </c>
      <c r="E558" s="83">
        <v>266.52</v>
      </c>
      <c r="F558" s="97">
        <v>85</v>
      </c>
      <c r="G558" s="83">
        <v>3605</v>
      </c>
      <c r="H558" s="83">
        <v>3605</v>
      </c>
      <c r="I558" s="83">
        <v>2402.3</v>
      </c>
      <c r="J558" s="97">
        <f t="shared" si="50"/>
        <v>66.63800277392511</v>
      </c>
      <c r="K558" s="47">
        <f t="shared" si="52"/>
        <v>901.3582470358699</v>
      </c>
      <c r="L558" s="159">
        <f t="shared" si="57"/>
        <v>0.009457209427110442</v>
      </c>
    </row>
    <row r="559" spans="1:12" ht="45" customHeight="1">
      <c r="A559" s="194"/>
      <c r="B559" s="199"/>
      <c r="C559" s="13">
        <v>4370</v>
      </c>
      <c r="D559" s="13" t="s">
        <v>261</v>
      </c>
      <c r="E559" s="83">
        <v>1538.38</v>
      </c>
      <c r="F559" s="97">
        <v>63</v>
      </c>
      <c r="G559" s="83"/>
      <c r="H559" s="83"/>
      <c r="I559" s="83"/>
      <c r="J559" s="97"/>
      <c r="K559" s="47"/>
      <c r="L559" s="159">
        <f t="shared" si="57"/>
        <v>0</v>
      </c>
    </row>
    <row r="560" spans="1:12" ht="44.25" customHeight="1">
      <c r="A560" s="194"/>
      <c r="B560" s="199"/>
      <c r="C560" s="13">
        <v>4390</v>
      </c>
      <c r="D560" s="13" t="s">
        <v>285</v>
      </c>
      <c r="E560" s="83"/>
      <c r="F560" s="97"/>
      <c r="G560" s="83">
        <v>20</v>
      </c>
      <c r="H560" s="83"/>
      <c r="I560" s="83"/>
      <c r="J560" s="97"/>
      <c r="K560" s="47"/>
      <c r="L560" s="159"/>
    </row>
    <row r="561" spans="1:12" ht="33" customHeight="1">
      <c r="A561" s="194"/>
      <c r="B561" s="199"/>
      <c r="C561" s="13">
        <v>4400</v>
      </c>
      <c r="D561" s="13" t="s">
        <v>145</v>
      </c>
      <c r="E561" s="83">
        <v>8827.44</v>
      </c>
      <c r="F561" s="97">
        <v>100</v>
      </c>
      <c r="G561" s="83">
        <v>8076</v>
      </c>
      <c r="H561" s="83">
        <v>8828</v>
      </c>
      <c r="I561" s="83">
        <v>8827.44</v>
      </c>
      <c r="J561" s="97">
        <f t="shared" si="50"/>
        <v>99.99365654734935</v>
      </c>
      <c r="K561" s="47">
        <f t="shared" si="52"/>
        <v>100</v>
      </c>
      <c r="L561" s="159"/>
    </row>
    <row r="562" spans="1:12" ht="22.5">
      <c r="A562" s="194"/>
      <c r="B562" s="199"/>
      <c r="C562" s="13">
        <v>4410</v>
      </c>
      <c r="D562" s="13" t="s">
        <v>64</v>
      </c>
      <c r="E562" s="83">
        <v>749.29</v>
      </c>
      <c r="F562" s="97">
        <v>77</v>
      </c>
      <c r="G562" s="83">
        <v>990</v>
      </c>
      <c r="H562" s="83">
        <v>1168.8</v>
      </c>
      <c r="I562" s="83">
        <v>1143.03</v>
      </c>
      <c r="J562" s="96">
        <f t="shared" si="50"/>
        <v>97.79517453798768</v>
      </c>
      <c r="K562" s="47">
        <f t="shared" si="52"/>
        <v>152.54841249716398</v>
      </c>
      <c r="L562" s="159"/>
    </row>
    <row r="563" spans="1:12" ht="22.5" customHeight="1">
      <c r="A563" s="194"/>
      <c r="B563" s="199"/>
      <c r="C563" s="13">
        <v>4420</v>
      </c>
      <c r="D563" s="13" t="s">
        <v>65</v>
      </c>
      <c r="E563" s="83"/>
      <c r="F563" s="97"/>
      <c r="G563" s="83">
        <v>102</v>
      </c>
      <c r="H563" s="83"/>
      <c r="I563" s="83"/>
      <c r="J563" s="96"/>
      <c r="K563" s="47"/>
      <c r="L563" s="159"/>
    </row>
    <row r="564" spans="1:12" ht="13.5" customHeight="1">
      <c r="A564" s="194"/>
      <c r="B564" s="199"/>
      <c r="C564" s="13">
        <v>4430</v>
      </c>
      <c r="D564" s="13" t="s">
        <v>33</v>
      </c>
      <c r="E564" s="83">
        <v>1956</v>
      </c>
      <c r="F564" s="97">
        <v>62</v>
      </c>
      <c r="G564" s="83">
        <v>3614</v>
      </c>
      <c r="H564" s="83">
        <v>1865</v>
      </c>
      <c r="I564" s="83">
        <v>1865</v>
      </c>
      <c r="J564" s="96">
        <f t="shared" si="50"/>
        <v>100</v>
      </c>
      <c r="K564" s="47">
        <f aca="true" t="shared" si="58" ref="K564:K605">(I564/E564)*100</f>
        <v>95.34764826175869</v>
      </c>
      <c r="L564" s="159"/>
    </row>
    <row r="565" spans="1:12" ht="11.25">
      <c r="A565" s="194"/>
      <c r="B565" s="199"/>
      <c r="C565" s="13">
        <v>4440</v>
      </c>
      <c r="D565" s="13" t="s">
        <v>118</v>
      </c>
      <c r="E565" s="83">
        <v>10392</v>
      </c>
      <c r="F565" s="97">
        <v>100</v>
      </c>
      <c r="G565" s="83">
        <v>12407</v>
      </c>
      <c r="H565" s="83">
        <v>11831</v>
      </c>
      <c r="I565" s="83">
        <v>11377.41</v>
      </c>
      <c r="J565" s="97">
        <f t="shared" si="50"/>
        <v>96.16608908798918</v>
      </c>
      <c r="K565" s="47">
        <f t="shared" si="58"/>
        <v>109.48239030023095</v>
      </c>
      <c r="L565" s="159"/>
    </row>
    <row r="566" spans="1:12" ht="45">
      <c r="A566" s="194"/>
      <c r="B566" s="199"/>
      <c r="C566" s="13">
        <v>4520</v>
      </c>
      <c r="D566" s="13" t="s">
        <v>44</v>
      </c>
      <c r="E566" s="83">
        <v>1404</v>
      </c>
      <c r="F566" s="97">
        <v>100</v>
      </c>
      <c r="G566" s="83">
        <v>1436</v>
      </c>
      <c r="H566" s="83">
        <v>1404</v>
      </c>
      <c r="I566" s="83">
        <v>1404</v>
      </c>
      <c r="J566" s="97">
        <f t="shared" si="50"/>
        <v>100</v>
      </c>
      <c r="K566" s="47">
        <f t="shared" si="58"/>
        <v>100</v>
      </c>
      <c r="L566" s="159"/>
    </row>
    <row r="567" spans="1:12" ht="33" customHeight="1">
      <c r="A567" s="194"/>
      <c r="B567" s="199"/>
      <c r="C567" s="13">
        <v>4610</v>
      </c>
      <c r="D567" s="13" t="s">
        <v>182</v>
      </c>
      <c r="E567" s="83"/>
      <c r="F567" s="97"/>
      <c r="G567" s="83">
        <v>10</v>
      </c>
      <c r="H567" s="83"/>
      <c r="I567" s="83"/>
      <c r="J567" s="97"/>
      <c r="K567" s="47"/>
      <c r="L567" s="159"/>
    </row>
    <row r="568" spans="1:12" ht="43.5" customHeight="1">
      <c r="A568" s="194"/>
      <c r="B568" s="199"/>
      <c r="C568" s="13">
        <v>4700</v>
      </c>
      <c r="D568" s="13" t="s">
        <v>284</v>
      </c>
      <c r="E568" s="83">
        <v>6284</v>
      </c>
      <c r="F568" s="97">
        <v>84</v>
      </c>
      <c r="G568" s="83">
        <v>7673</v>
      </c>
      <c r="H568" s="83">
        <v>7983</v>
      </c>
      <c r="I568" s="83">
        <v>7553.87</v>
      </c>
      <c r="J568" s="97">
        <f t="shared" si="50"/>
        <v>94.62445196041588</v>
      </c>
      <c r="K568" s="47">
        <f t="shared" si="58"/>
        <v>120.20798854232973</v>
      </c>
      <c r="L568" s="159"/>
    </row>
    <row r="569" spans="1:12" ht="11.25">
      <c r="A569" s="194"/>
      <c r="B569" s="198">
        <v>85228</v>
      </c>
      <c r="C569" s="2"/>
      <c r="D569" s="2" t="s">
        <v>125</v>
      </c>
      <c r="E569" s="90">
        <f>SUM(E570:E582)</f>
        <v>159905.64</v>
      </c>
      <c r="F569" s="93">
        <v>97</v>
      </c>
      <c r="G569" s="90">
        <f>SUM(G570:G582)</f>
        <v>187897</v>
      </c>
      <c r="H569" s="90">
        <f>SUM(H570:H582)</f>
        <v>197951.19</v>
      </c>
      <c r="I569" s="90">
        <f>SUM(I570:I582)</f>
        <v>194055.93</v>
      </c>
      <c r="J569" s="95">
        <f t="shared" si="50"/>
        <v>98.03221188011044</v>
      </c>
      <c r="K569" s="3">
        <f t="shared" si="58"/>
        <v>121.35652626136262</v>
      </c>
      <c r="L569" s="159">
        <f>(I569/$I$761)*100</f>
        <v>0.7639460394549739</v>
      </c>
    </row>
    <row r="570" spans="1:12" ht="31.5" customHeight="1">
      <c r="A570" s="194"/>
      <c r="B570" s="199"/>
      <c r="C570" s="13">
        <v>3020</v>
      </c>
      <c r="D570" s="13" t="s">
        <v>283</v>
      </c>
      <c r="E570" s="83">
        <v>2404.16</v>
      </c>
      <c r="F570" s="97">
        <v>77</v>
      </c>
      <c r="G570" s="83">
        <v>3209</v>
      </c>
      <c r="H570" s="83">
        <v>2477</v>
      </c>
      <c r="I570" s="83">
        <v>2214.84</v>
      </c>
      <c r="J570" s="96">
        <f t="shared" si="50"/>
        <v>89.41622930964877</v>
      </c>
      <c r="K570" s="47">
        <f t="shared" si="58"/>
        <v>92.12531611872755</v>
      </c>
      <c r="L570" s="172">
        <f>(I570/$I$761)*100</f>
        <v>0.008719229791258915</v>
      </c>
    </row>
    <row r="571" spans="1:12" ht="23.25" customHeight="1">
      <c r="A571" s="194"/>
      <c r="B571" s="199"/>
      <c r="C571" s="13">
        <v>3030</v>
      </c>
      <c r="D571" s="13" t="s">
        <v>63</v>
      </c>
      <c r="E571" s="83">
        <v>801.53</v>
      </c>
      <c r="F571" s="97">
        <v>51</v>
      </c>
      <c r="G571" s="83">
        <v>1613</v>
      </c>
      <c r="H571" s="83"/>
      <c r="I571" s="83"/>
      <c r="J571" s="96"/>
      <c r="K571" s="47"/>
      <c r="L571" s="172"/>
    </row>
    <row r="572" spans="1:12" ht="22.5">
      <c r="A572" s="194"/>
      <c r="B572" s="199"/>
      <c r="C572" s="13">
        <v>4010</v>
      </c>
      <c r="D572" s="13" t="s">
        <v>256</v>
      </c>
      <c r="E572" s="83">
        <v>99613.32</v>
      </c>
      <c r="F572" s="97">
        <v>100</v>
      </c>
      <c r="G572" s="83">
        <v>120232</v>
      </c>
      <c r="H572" s="83">
        <v>131900</v>
      </c>
      <c r="I572" s="83">
        <v>131796.43</v>
      </c>
      <c r="J572" s="96">
        <f>(I572/H572)*100</f>
        <v>99.92147839272175</v>
      </c>
      <c r="K572" s="47">
        <f t="shared" si="58"/>
        <v>132.30803872413847</v>
      </c>
      <c r="L572" s="172">
        <f>(I572/$I$761)*100</f>
        <v>0.5188471216149113</v>
      </c>
    </row>
    <row r="573" spans="1:12" ht="22.5" customHeight="1">
      <c r="A573" s="194"/>
      <c r="B573" s="199"/>
      <c r="C573" s="13">
        <v>4040</v>
      </c>
      <c r="D573" s="13" t="s">
        <v>279</v>
      </c>
      <c r="E573" s="83">
        <v>6079.98</v>
      </c>
      <c r="F573" s="97">
        <v>100</v>
      </c>
      <c r="G573" s="83">
        <v>8023</v>
      </c>
      <c r="H573" s="83">
        <v>7982.28</v>
      </c>
      <c r="I573" s="83">
        <v>7982.28</v>
      </c>
      <c r="J573" s="97">
        <f>(I573/H573)*100</f>
        <v>100</v>
      </c>
      <c r="K573" s="47">
        <f t="shared" si="58"/>
        <v>131.28793186819695</v>
      </c>
      <c r="L573" s="172">
        <f>(I573/$I$761)*100</f>
        <v>0.0314240909402802</v>
      </c>
    </row>
    <row r="574" spans="1:12" ht="11.25">
      <c r="A574" s="194"/>
      <c r="B574" s="199"/>
      <c r="C574" s="13">
        <v>4110</v>
      </c>
      <c r="D574" s="13" t="s">
        <v>116</v>
      </c>
      <c r="E574" s="83">
        <v>20832.45</v>
      </c>
      <c r="F574" s="97">
        <v>97</v>
      </c>
      <c r="G574" s="83">
        <v>20380</v>
      </c>
      <c r="H574" s="83">
        <v>21044</v>
      </c>
      <c r="I574" s="83">
        <v>21043.59</v>
      </c>
      <c r="J574" s="96">
        <f>(I574/H574)*100</f>
        <v>99.99805170119748</v>
      </c>
      <c r="K574" s="47">
        <f t="shared" si="58"/>
        <v>101.01351497303486</v>
      </c>
      <c r="L574" s="172">
        <f>(I574/$I$761)*100</f>
        <v>0.08284295788546268</v>
      </c>
    </row>
    <row r="575" spans="1:12" ht="22.5">
      <c r="A575" s="194"/>
      <c r="B575" s="199"/>
      <c r="C575" s="13">
        <v>4120</v>
      </c>
      <c r="D575" s="13" t="s">
        <v>67</v>
      </c>
      <c r="E575" s="83">
        <v>987</v>
      </c>
      <c r="F575" s="97">
        <v>100</v>
      </c>
      <c r="G575" s="83">
        <v>668</v>
      </c>
      <c r="H575" s="83">
        <v>1007</v>
      </c>
      <c r="I575" s="83">
        <v>1006.37</v>
      </c>
      <c r="J575" s="96">
        <f>(I575/H575)*100</f>
        <v>99.93743793445879</v>
      </c>
      <c r="K575" s="47">
        <f t="shared" si="58"/>
        <v>101.96251266464031</v>
      </c>
      <c r="L575" s="172"/>
    </row>
    <row r="576" spans="1:12" ht="18.75" customHeight="1">
      <c r="A576" s="194"/>
      <c r="B576" s="199"/>
      <c r="C576" s="13">
        <v>4170</v>
      </c>
      <c r="D576" s="13" t="s">
        <v>30</v>
      </c>
      <c r="E576" s="83">
        <v>21470.65</v>
      </c>
      <c r="F576" s="97">
        <v>99</v>
      </c>
      <c r="G576" s="83">
        <v>24777</v>
      </c>
      <c r="H576" s="83">
        <v>24777</v>
      </c>
      <c r="I576" s="83">
        <v>22172.23</v>
      </c>
      <c r="J576" s="96">
        <f aca="true" t="shared" si="59" ref="J576:J595">(I576/H576)*100</f>
        <v>89.4871453364007</v>
      </c>
      <c r="K576" s="47">
        <f t="shared" si="58"/>
        <v>103.26762347669958</v>
      </c>
      <c r="L576" s="172">
        <f>(I576/$I$761)*100</f>
        <v>0.08728611021773339</v>
      </c>
    </row>
    <row r="577" spans="1:12" ht="20.25" customHeight="1">
      <c r="A577" s="194"/>
      <c r="B577" s="199"/>
      <c r="C577" s="13">
        <v>4210</v>
      </c>
      <c r="D577" s="13" t="s">
        <v>14</v>
      </c>
      <c r="E577" s="83"/>
      <c r="F577" s="97"/>
      <c r="G577" s="83">
        <v>451</v>
      </c>
      <c r="H577" s="83">
        <v>601</v>
      </c>
      <c r="I577" s="83">
        <v>599</v>
      </c>
      <c r="J577" s="96">
        <f t="shared" si="59"/>
        <v>99.66722129783693</v>
      </c>
      <c r="K577" s="47"/>
      <c r="L577" s="172"/>
    </row>
    <row r="578" spans="1:12" ht="20.25" customHeight="1">
      <c r="A578" s="194"/>
      <c r="B578" s="199"/>
      <c r="C578" s="13">
        <v>4280</v>
      </c>
      <c r="D578" s="13" t="s">
        <v>70</v>
      </c>
      <c r="E578" s="83"/>
      <c r="F578" s="97"/>
      <c r="G578" s="83">
        <v>240</v>
      </c>
      <c r="H578" s="83">
        <v>240</v>
      </c>
      <c r="I578" s="83">
        <v>146</v>
      </c>
      <c r="J578" s="96">
        <f t="shared" si="59"/>
        <v>60.83333333333333</v>
      </c>
      <c r="K578" s="47"/>
      <c r="L578" s="172"/>
    </row>
    <row r="579" spans="1:12" ht="18.75" customHeight="1">
      <c r="A579" s="194"/>
      <c r="B579" s="199"/>
      <c r="C579" s="13">
        <v>4300</v>
      </c>
      <c r="D579" s="13" t="s">
        <v>19</v>
      </c>
      <c r="E579" s="83"/>
      <c r="F579" s="97"/>
      <c r="G579" s="83"/>
      <c r="H579" s="83">
        <v>184</v>
      </c>
      <c r="I579" s="83">
        <v>183.68</v>
      </c>
      <c r="J579" s="96">
        <f t="shared" si="59"/>
        <v>99.82608695652175</v>
      </c>
      <c r="K579" s="47"/>
      <c r="L579" s="172"/>
    </row>
    <row r="580" spans="1:12" ht="22.5" customHeight="1">
      <c r="A580" s="194"/>
      <c r="B580" s="199"/>
      <c r="C580" s="13">
        <v>4410</v>
      </c>
      <c r="D580" s="13" t="s">
        <v>64</v>
      </c>
      <c r="E580" s="83">
        <v>2279.23</v>
      </c>
      <c r="F580" s="97">
        <v>96</v>
      </c>
      <c r="G580" s="83">
        <v>2430</v>
      </c>
      <c r="H580" s="83">
        <v>1988.72</v>
      </c>
      <c r="I580" s="83">
        <v>1471.32</v>
      </c>
      <c r="J580" s="96">
        <f t="shared" si="59"/>
        <v>73.98326561808601</v>
      </c>
      <c r="K580" s="47">
        <f t="shared" si="58"/>
        <v>64.55337986951733</v>
      </c>
      <c r="L580" s="172">
        <f>(I580/$I$761)*100</f>
        <v>0.00579219138920873</v>
      </c>
    </row>
    <row r="581" spans="1:12" ht="11.25">
      <c r="A581" s="194"/>
      <c r="B581" s="199"/>
      <c r="C581" s="13">
        <v>4440</v>
      </c>
      <c r="D581" s="13" t="s">
        <v>118</v>
      </c>
      <c r="E581" s="83">
        <v>5287.32</v>
      </c>
      <c r="F581" s="97">
        <v>96</v>
      </c>
      <c r="G581" s="83">
        <v>5514</v>
      </c>
      <c r="H581" s="83">
        <v>5390.19</v>
      </c>
      <c r="I581" s="83">
        <v>5390.19</v>
      </c>
      <c r="J581" s="96">
        <f t="shared" si="59"/>
        <v>100</v>
      </c>
      <c r="K581" s="47">
        <f t="shared" si="58"/>
        <v>101.94559814802207</v>
      </c>
      <c r="L581" s="172">
        <f>(I581/$I$761)*100</f>
        <v>0.021219729293558847</v>
      </c>
    </row>
    <row r="582" spans="1:12" ht="45" customHeight="1">
      <c r="A582" s="194"/>
      <c r="B582" s="211"/>
      <c r="C582" s="13">
        <v>4700</v>
      </c>
      <c r="D582" s="13" t="s">
        <v>284</v>
      </c>
      <c r="E582" s="83">
        <v>150</v>
      </c>
      <c r="F582" s="97">
        <v>42</v>
      </c>
      <c r="G582" s="83">
        <v>360</v>
      </c>
      <c r="H582" s="83">
        <v>360</v>
      </c>
      <c r="I582" s="83">
        <v>50</v>
      </c>
      <c r="J582" s="97">
        <f t="shared" si="59"/>
        <v>13.88888888888889</v>
      </c>
      <c r="K582" s="47">
        <f t="shared" si="58"/>
        <v>33.33333333333333</v>
      </c>
      <c r="L582" s="172">
        <f>(I582/$I$761)*100</f>
        <v>0.000196836561360164</v>
      </c>
    </row>
    <row r="583" spans="1:12" ht="21">
      <c r="A583" s="194"/>
      <c r="B583" s="195">
        <v>85232</v>
      </c>
      <c r="C583" s="2"/>
      <c r="D583" s="2" t="s">
        <v>126</v>
      </c>
      <c r="E583" s="90">
        <f>SUM(E584:E598)</f>
        <v>26610.53</v>
      </c>
      <c r="F583" s="93">
        <v>93</v>
      </c>
      <c r="G583" s="90">
        <f>SUM(G584:G598)</f>
        <v>25294</v>
      </c>
      <c r="H583" s="90">
        <f>SUM(H584:H598)</f>
        <v>22013.86</v>
      </c>
      <c r="I583" s="90">
        <f>SUM(I584:I598)</f>
        <v>18316.51</v>
      </c>
      <c r="J583" s="95">
        <f t="shared" si="59"/>
        <v>83.20444483611688</v>
      </c>
      <c r="K583" s="3">
        <f t="shared" si="58"/>
        <v>68.83181206838044</v>
      </c>
      <c r="L583" s="150">
        <f>(I583/$I$761)*100</f>
        <v>0.07210717689038115</v>
      </c>
    </row>
    <row r="584" spans="1:12" ht="33" customHeight="1">
      <c r="A584" s="194"/>
      <c r="B584" s="195"/>
      <c r="C584" s="13">
        <v>3020</v>
      </c>
      <c r="D584" s="13" t="s">
        <v>283</v>
      </c>
      <c r="E584" s="83">
        <v>87.22</v>
      </c>
      <c r="F584" s="97">
        <v>61</v>
      </c>
      <c r="G584" s="83">
        <v>142</v>
      </c>
      <c r="H584" s="83">
        <v>142</v>
      </c>
      <c r="I584" s="83">
        <v>70.23</v>
      </c>
      <c r="J584" s="96">
        <f t="shared" si="59"/>
        <v>49.45774647887325</v>
      </c>
      <c r="K584" s="47">
        <f t="shared" si="58"/>
        <v>80.52052281586792</v>
      </c>
      <c r="L584" s="34"/>
    </row>
    <row r="585" spans="1:12" ht="20.25" customHeight="1">
      <c r="A585" s="194"/>
      <c r="B585" s="195"/>
      <c r="C585" s="13">
        <v>4010</v>
      </c>
      <c r="D585" s="13" t="s">
        <v>115</v>
      </c>
      <c r="E585" s="83">
        <v>17656</v>
      </c>
      <c r="F585" s="97">
        <v>99</v>
      </c>
      <c r="G585" s="83">
        <v>14004</v>
      </c>
      <c r="H585" s="83">
        <v>9074</v>
      </c>
      <c r="I585" s="83">
        <v>7734.77</v>
      </c>
      <c r="J585" s="96">
        <f t="shared" si="59"/>
        <v>85.24101829402689</v>
      </c>
      <c r="K585" s="47">
        <f t="shared" si="58"/>
        <v>43.80816719528772</v>
      </c>
      <c r="L585" s="34">
        <f>(I585/$I$761)*100</f>
        <v>0.030449710594235117</v>
      </c>
    </row>
    <row r="586" spans="1:12" ht="21.75" customHeight="1">
      <c r="A586" s="194"/>
      <c r="B586" s="195"/>
      <c r="C586" s="13">
        <v>4040</v>
      </c>
      <c r="D586" s="13" t="s">
        <v>279</v>
      </c>
      <c r="E586" s="83">
        <v>933.7</v>
      </c>
      <c r="F586" s="97">
        <v>100</v>
      </c>
      <c r="G586" s="83">
        <v>1056</v>
      </c>
      <c r="H586" s="83">
        <v>1363.66</v>
      </c>
      <c r="I586" s="83">
        <v>1363.66</v>
      </c>
      <c r="J586" s="96">
        <f t="shared" si="59"/>
        <v>100</v>
      </c>
      <c r="K586" s="47">
        <f t="shared" si="58"/>
        <v>146.04905215808074</v>
      </c>
      <c r="L586" s="34"/>
    </row>
    <row r="587" spans="1:12" ht="11.25">
      <c r="A587" s="194"/>
      <c r="B587" s="195"/>
      <c r="C587" s="13">
        <v>4110</v>
      </c>
      <c r="D587" s="13" t="s">
        <v>116</v>
      </c>
      <c r="E587" s="83">
        <v>3008.01</v>
      </c>
      <c r="F587" s="97">
        <v>94</v>
      </c>
      <c r="G587" s="83">
        <v>2593</v>
      </c>
      <c r="H587" s="83">
        <v>2098</v>
      </c>
      <c r="I587" s="83">
        <v>1745.79</v>
      </c>
      <c r="J587" s="97">
        <f t="shared" si="59"/>
        <v>83.21210676835081</v>
      </c>
      <c r="K587" s="47">
        <f t="shared" si="58"/>
        <v>58.03803843737221</v>
      </c>
      <c r="L587" s="34">
        <f>(I587/$I$761)*100</f>
        <v>0.006872706009139215</v>
      </c>
    </row>
    <row r="588" spans="1:12" ht="22.5">
      <c r="A588" s="194"/>
      <c r="B588" s="195"/>
      <c r="C588" s="13">
        <v>4120</v>
      </c>
      <c r="D588" s="13" t="s">
        <v>67</v>
      </c>
      <c r="E588" s="83">
        <v>457</v>
      </c>
      <c r="F588" s="97">
        <v>100</v>
      </c>
      <c r="G588" s="83">
        <v>369</v>
      </c>
      <c r="H588" s="83">
        <v>568</v>
      </c>
      <c r="I588" s="83">
        <v>567.05</v>
      </c>
      <c r="J588" s="96">
        <f t="shared" si="59"/>
        <v>99.83274647887323</v>
      </c>
      <c r="K588" s="47">
        <f t="shared" si="58"/>
        <v>124.08096280087526</v>
      </c>
      <c r="L588" s="34"/>
    </row>
    <row r="589" spans="1:12" ht="21.75" customHeight="1">
      <c r="A589" s="194"/>
      <c r="B589" s="195"/>
      <c r="C589" s="13">
        <v>4210</v>
      </c>
      <c r="D589" s="13" t="s">
        <v>14</v>
      </c>
      <c r="E589" s="83">
        <v>600.27</v>
      </c>
      <c r="F589" s="97">
        <v>67</v>
      </c>
      <c r="G589" s="83">
        <v>938</v>
      </c>
      <c r="H589" s="83">
        <v>938</v>
      </c>
      <c r="I589" s="83">
        <v>174.43</v>
      </c>
      <c r="J589" s="96">
        <f t="shared" si="59"/>
        <v>18.595948827292112</v>
      </c>
      <c r="K589" s="47">
        <f t="shared" si="58"/>
        <v>29.058590301031206</v>
      </c>
      <c r="L589" s="34"/>
    </row>
    <row r="590" spans="1:12" ht="11.25">
      <c r="A590" s="194"/>
      <c r="B590" s="195"/>
      <c r="C590" s="13">
        <v>4260</v>
      </c>
      <c r="D590" s="13" t="s">
        <v>15</v>
      </c>
      <c r="E590" s="83">
        <v>1794.34</v>
      </c>
      <c r="F590" s="97">
        <v>78</v>
      </c>
      <c r="G590" s="83">
        <v>2345</v>
      </c>
      <c r="H590" s="83">
        <v>3352</v>
      </c>
      <c r="I590" s="83">
        <v>3265.98</v>
      </c>
      <c r="J590" s="96">
        <f t="shared" si="59"/>
        <v>97.43377088305489</v>
      </c>
      <c r="K590" s="47">
        <f t="shared" si="58"/>
        <v>182.01567150038457</v>
      </c>
      <c r="L590" s="34">
        <f>(I590/$I$761)*100</f>
        <v>0.012857285453421371</v>
      </c>
    </row>
    <row r="591" spans="1:12" ht="22.5">
      <c r="A591" s="194"/>
      <c r="B591" s="195"/>
      <c r="C591" s="13">
        <v>4280</v>
      </c>
      <c r="D591" s="13" t="s">
        <v>70</v>
      </c>
      <c r="E591" s="83"/>
      <c r="F591" s="97"/>
      <c r="G591" s="83"/>
      <c r="H591" s="83">
        <v>163</v>
      </c>
      <c r="I591" s="83">
        <v>80</v>
      </c>
      <c r="J591" s="96">
        <f t="shared" si="59"/>
        <v>49.079754601226995</v>
      </c>
      <c r="K591" s="47"/>
      <c r="L591" s="34"/>
    </row>
    <row r="592" spans="1:12" ht="21.75" customHeight="1">
      <c r="A592" s="194"/>
      <c r="B592" s="195"/>
      <c r="C592" s="13">
        <v>4300</v>
      </c>
      <c r="D592" s="13" t="s">
        <v>19</v>
      </c>
      <c r="E592" s="83">
        <v>170.27</v>
      </c>
      <c r="F592" s="97">
        <v>34</v>
      </c>
      <c r="G592" s="83">
        <v>517</v>
      </c>
      <c r="H592" s="83">
        <v>486</v>
      </c>
      <c r="I592" s="83">
        <v>142.63</v>
      </c>
      <c r="J592" s="96">
        <f t="shared" si="59"/>
        <v>29.347736625514404</v>
      </c>
      <c r="K592" s="47">
        <f t="shared" si="58"/>
        <v>83.76695836025135</v>
      </c>
      <c r="L592" s="34"/>
    </row>
    <row r="593" spans="1:12" ht="21.75" customHeight="1">
      <c r="A593" s="194"/>
      <c r="B593" s="195"/>
      <c r="C593" s="13">
        <v>4360</v>
      </c>
      <c r="D593" s="13" t="s">
        <v>332</v>
      </c>
      <c r="E593" s="83"/>
      <c r="F593" s="97"/>
      <c r="G593" s="83">
        <v>326</v>
      </c>
      <c r="H593" s="83">
        <v>326</v>
      </c>
      <c r="I593" s="83">
        <v>37.02</v>
      </c>
      <c r="J593" s="96">
        <f t="shared" si="59"/>
        <v>11.355828220858896</v>
      </c>
      <c r="K593" s="47"/>
      <c r="L593" s="34"/>
    </row>
    <row r="594" spans="1:12" ht="45.75" customHeight="1">
      <c r="A594" s="194"/>
      <c r="B594" s="195"/>
      <c r="C594" s="13">
        <v>4370</v>
      </c>
      <c r="D594" s="13" t="s">
        <v>261</v>
      </c>
      <c r="E594" s="83">
        <v>61.35</v>
      </c>
      <c r="F594" s="97">
        <v>19</v>
      </c>
      <c r="G594" s="83"/>
      <c r="H594" s="83"/>
      <c r="I594" s="83"/>
      <c r="J594" s="96"/>
      <c r="K594" s="47"/>
      <c r="L594" s="34"/>
    </row>
    <row r="595" spans="1:12" ht="33.75">
      <c r="A595" s="194"/>
      <c r="B595" s="195"/>
      <c r="C595" s="13">
        <v>4400</v>
      </c>
      <c r="D595" s="13" t="s">
        <v>145</v>
      </c>
      <c r="E595" s="83">
        <v>727.3</v>
      </c>
      <c r="F595" s="97">
        <v>100</v>
      </c>
      <c r="G595" s="83">
        <v>1680</v>
      </c>
      <c r="H595" s="83">
        <v>1896</v>
      </c>
      <c r="I595" s="83">
        <v>1895.4</v>
      </c>
      <c r="J595" s="96">
        <f t="shared" si="59"/>
        <v>99.96835443037975</v>
      </c>
      <c r="K595" s="47">
        <f t="shared" si="58"/>
        <v>260.60772721022965</v>
      </c>
      <c r="L595" s="34"/>
    </row>
    <row r="596" spans="1:12" ht="22.5" customHeight="1">
      <c r="A596" s="194"/>
      <c r="B596" s="195"/>
      <c r="C596" s="13">
        <v>4410</v>
      </c>
      <c r="D596" s="13" t="s">
        <v>64</v>
      </c>
      <c r="E596" s="83">
        <v>21.14</v>
      </c>
      <c r="F596" s="97">
        <v>11</v>
      </c>
      <c r="G596" s="83">
        <v>205</v>
      </c>
      <c r="H596" s="83">
        <v>216.2</v>
      </c>
      <c r="I596" s="83">
        <v>216.2</v>
      </c>
      <c r="J596" s="96">
        <f aca="true" t="shared" si="60" ref="J596:J601">(I596/H596)*100</f>
        <v>100</v>
      </c>
      <c r="K596" s="47">
        <f t="shared" si="58"/>
        <v>1022.7057710501418</v>
      </c>
      <c r="L596" s="34"/>
    </row>
    <row r="597" spans="1:12" ht="11.25" customHeight="1">
      <c r="A597" s="194"/>
      <c r="B597" s="195"/>
      <c r="C597" s="13">
        <v>4440</v>
      </c>
      <c r="D597" s="13" t="s">
        <v>118</v>
      </c>
      <c r="E597" s="83">
        <v>1093.93</v>
      </c>
      <c r="F597" s="97">
        <v>98</v>
      </c>
      <c r="G597" s="83">
        <v>1119</v>
      </c>
      <c r="H597" s="83">
        <v>1041</v>
      </c>
      <c r="I597" s="83">
        <v>973.35</v>
      </c>
      <c r="J597" s="97">
        <f t="shared" si="60"/>
        <v>93.5014409221902</v>
      </c>
      <c r="K597" s="47">
        <f t="shared" si="58"/>
        <v>88.97735686926951</v>
      </c>
      <c r="L597" s="34"/>
    </row>
    <row r="598" spans="1:12" ht="45" customHeight="1">
      <c r="A598" s="194"/>
      <c r="B598" s="195"/>
      <c r="C598" s="13">
        <v>4700</v>
      </c>
      <c r="D598" s="13" t="s">
        <v>284</v>
      </c>
      <c r="E598" s="83"/>
      <c r="F598" s="97"/>
      <c r="G598" s="83"/>
      <c r="H598" s="83">
        <v>350</v>
      </c>
      <c r="I598" s="83">
        <v>50</v>
      </c>
      <c r="J598" s="96">
        <f t="shared" si="60"/>
        <v>14.285714285714285</v>
      </c>
      <c r="K598" s="47"/>
      <c r="L598" s="34"/>
    </row>
    <row r="599" spans="1:12" ht="27" customHeight="1">
      <c r="A599" s="194"/>
      <c r="B599" s="198">
        <v>85295</v>
      </c>
      <c r="C599" s="2"/>
      <c r="D599" s="2" t="s">
        <v>25</v>
      </c>
      <c r="E599" s="81">
        <f>SUM(E600:E609)</f>
        <v>365416.95000000007</v>
      </c>
      <c r="F599" s="81">
        <v>99</v>
      </c>
      <c r="G599" s="81">
        <f>SUM(G600:G609)</f>
        <v>215040</v>
      </c>
      <c r="H599" s="81">
        <f>SUM(H600:H609)</f>
        <v>269402.4</v>
      </c>
      <c r="I599" s="81">
        <f>SUM(I600:I609)</f>
        <v>264547</v>
      </c>
      <c r="J599" s="95">
        <f t="shared" si="60"/>
        <v>98.1977146454523</v>
      </c>
      <c r="K599" s="3">
        <f t="shared" si="58"/>
        <v>72.39593018331524</v>
      </c>
      <c r="L599" s="159">
        <f>(I599/$I$761)*100</f>
        <v>1.0414504359629464</v>
      </c>
    </row>
    <row r="600" spans="1:12" ht="90.75" customHeight="1">
      <c r="A600" s="194"/>
      <c r="B600" s="199"/>
      <c r="C600" s="13">
        <v>2830</v>
      </c>
      <c r="D600" s="13" t="s">
        <v>286</v>
      </c>
      <c r="E600" s="84">
        <v>2800</v>
      </c>
      <c r="F600" s="97">
        <v>100</v>
      </c>
      <c r="G600" s="84">
        <v>3200</v>
      </c>
      <c r="H600" s="84">
        <v>4220</v>
      </c>
      <c r="I600" s="84">
        <v>3940</v>
      </c>
      <c r="J600" s="96">
        <f t="shared" si="60"/>
        <v>93.36492890995261</v>
      </c>
      <c r="K600" s="47">
        <f t="shared" si="58"/>
        <v>140.71428571428572</v>
      </c>
      <c r="L600" s="160"/>
    </row>
    <row r="601" spans="1:12" ht="12" customHeight="1">
      <c r="A601" s="194"/>
      <c r="B601" s="199"/>
      <c r="C601" s="13">
        <v>3110</v>
      </c>
      <c r="D601" s="13" t="s">
        <v>92</v>
      </c>
      <c r="E601" s="83">
        <v>359427</v>
      </c>
      <c r="F601" s="97">
        <v>99</v>
      </c>
      <c r="G601" s="83">
        <v>211840</v>
      </c>
      <c r="H601" s="83">
        <v>264099.4</v>
      </c>
      <c r="I601" s="83">
        <v>260293.44</v>
      </c>
      <c r="J601" s="96">
        <f t="shared" si="60"/>
        <v>98.55889108419026</v>
      </c>
      <c r="K601" s="47">
        <f t="shared" si="58"/>
        <v>72.41900024205194</v>
      </c>
      <c r="L601" s="160">
        <f>(I601/$I$761)*100</f>
        <v>1.0247053134841635</v>
      </c>
    </row>
    <row r="602" spans="1:12" ht="21" customHeight="1">
      <c r="A602" s="194"/>
      <c r="B602" s="199"/>
      <c r="C602" s="13">
        <v>4010</v>
      </c>
      <c r="D602" s="13" t="s">
        <v>59</v>
      </c>
      <c r="E602" s="83">
        <v>1645.5</v>
      </c>
      <c r="F602" s="97">
        <v>73</v>
      </c>
      <c r="G602" s="83"/>
      <c r="H602" s="83">
        <v>354</v>
      </c>
      <c r="I602" s="83"/>
      <c r="J602" s="96"/>
      <c r="K602" s="47"/>
      <c r="L602" s="160"/>
    </row>
    <row r="603" spans="1:12" ht="11.25" customHeight="1">
      <c r="A603" s="194"/>
      <c r="B603" s="199"/>
      <c r="C603" s="13">
        <v>4110</v>
      </c>
      <c r="D603" s="13" t="s">
        <v>116</v>
      </c>
      <c r="E603" s="83">
        <v>283.09</v>
      </c>
      <c r="F603" s="97">
        <v>73</v>
      </c>
      <c r="G603" s="83"/>
      <c r="H603" s="83">
        <v>62</v>
      </c>
      <c r="I603" s="83"/>
      <c r="J603" s="96"/>
      <c r="K603" s="47"/>
      <c r="L603" s="160"/>
    </row>
    <row r="604" spans="1:12" ht="21" customHeight="1">
      <c r="A604" s="194"/>
      <c r="B604" s="199"/>
      <c r="C604" s="13">
        <v>4120</v>
      </c>
      <c r="D604" s="13" t="s">
        <v>67</v>
      </c>
      <c r="E604" s="83">
        <v>40.12</v>
      </c>
      <c r="F604" s="97">
        <v>73</v>
      </c>
      <c r="G604" s="83"/>
      <c r="H604" s="83">
        <v>9</v>
      </c>
      <c r="I604" s="83"/>
      <c r="J604" s="96"/>
      <c r="K604" s="47"/>
      <c r="L604" s="160"/>
    </row>
    <row r="605" spans="1:12" ht="22.5" customHeight="1">
      <c r="A605" s="194"/>
      <c r="B605" s="202"/>
      <c r="C605" s="13">
        <v>4210</v>
      </c>
      <c r="D605" s="13" t="s">
        <v>14</v>
      </c>
      <c r="E605" s="83">
        <v>100.4</v>
      </c>
      <c r="F605" s="97">
        <v>70</v>
      </c>
      <c r="G605" s="83"/>
      <c r="H605" s="83">
        <v>200</v>
      </c>
      <c r="I605" s="83">
        <v>9.83</v>
      </c>
      <c r="J605" s="96">
        <f>(I605/H605)*100</f>
        <v>4.915</v>
      </c>
      <c r="K605" s="47">
        <f t="shared" si="58"/>
        <v>9.790836653386453</v>
      </c>
      <c r="L605" s="160"/>
    </row>
    <row r="606" spans="1:12" ht="21.75" customHeight="1">
      <c r="A606" s="194"/>
      <c r="B606" s="202"/>
      <c r="C606" s="13">
        <v>4300</v>
      </c>
      <c r="D606" s="13" t="s">
        <v>19</v>
      </c>
      <c r="E606" s="83">
        <v>1104</v>
      </c>
      <c r="F606" s="97">
        <v>78</v>
      </c>
      <c r="G606" s="83"/>
      <c r="H606" s="83">
        <v>110</v>
      </c>
      <c r="I606" s="83"/>
      <c r="J606" s="96"/>
      <c r="K606" s="47"/>
      <c r="L606" s="160"/>
    </row>
    <row r="607" spans="1:12" ht="33" customHeight="1">
      <c r="A607" s="191"/>
      <c r="B607" s="200"/>
      <c r="C607" s="13">
        <v>4360</v>
      </c>
      <c r="D607" s="13" t="s">
        <v>332</v>
      </c>
      <c r="E607" s="83"/>
      <c r="F607" s="97"/>
      <c r="G607" s="83"/>
      <c r="H607" s="83">
        <v>9</v>
      </c>
      <c r="I607" s="83"/>
      <c r="J607" s="96"/>
      <c r="K607" s="47"/>
      <c r="L607" s="160"/>
    </row>
    <row r="608" spans="1:12" ht="45">
      <c r="A608" s="191"/>
      <c r="B608" s="200"/>
      <c r="C608" s="13">
        <v>4370</v>
      </c>
      <c r="D608" s="13" t="s">
        <v>287</v>
      </c>
      <c r="E608" s="83">
        <v>16.84</v>
      </c>
      <c r="F608" s="97">
        <v>81</v>
      </c>
      <c r="G608" s="83"/>
      <c r="H608" s="83"/>
      <c r="I608" s="83"/>
      <c r="J608" s="96"/>
      <c r="K608" s="47"/>
      <c r="L608" s="160"/>
    </row>
    <row r="609" spans="1:12" ht="45">
      <c r="A609" s="192"/>
      <c r="B609" s="201"/>
      <c r="C609" s="13">
        <v>4700</v>
      </c>
      <c r="D609" s="13" t="s">
        <v>284</v>
      </c>
      <c r="E609" s="83"/>
      <c r="F609" s="97"/>
      <c r="G609" s="83"/>
      <c r="H609" s="83">
        <v>339</v>
      </c>
      <c r="I609" s="83">
        <v>303.73</v>
      </c>
      <c r="J609" s="96">
        <f>(I609/H609)*100</f>
        <v>89.59587020648968</v>
      </c>
      <c r="K609" s="47"/>
      <c r="L609" s="160"/>
    </row>
    <row r="610" spans="1:12" s="50" customFormat="1" ht="54" customHeight="1">
      <c r="A610" s="190">
        <v>853</v>
      </c>
      <c r="B610" s="13"/>
      <c r="C610" s="13"/>
      <c r="D610" s="2" t="s">
        <v>156</v>
      </c>
      <c r="E610" s="90">
        <f>E611</f>
        <v>170026.24</v>
      </c>
      <c r="F610" s="93">
        <v>97</v>
      </c>
      <c r="G610" s="90">
        <f>G611</f>
        <v>0</v>
      </c>
      <c r="H610" s="90">
        <f>H611</f>
        <v>0</v>
      </c>
      <c r="I610" s="90">
        <f>I611</f>
        <v>0</v>
      </c>
      <c r="J610" s="95"/>
      <c r="K610" s="3"/>
      <c r="L610" s="159"/>
    </row>
    <row r="611" spans="1:12" s="50" customFormat="1" ht="23.25" customHeight="1">
      <c r="A611" s="196"/>
      <c r="B611" s="198">
        <v>85395</v>
      </c>
      <c r="C611" s="13"/>
      <c r="D611" s="2" t="s">
        <v>25</v>
      </c>
      <c r="E611" s="5">
        <f>SUM(E612:E629)</f>
        <v>170026.24</v>
      </c>
      <c r="F611" s="3">
        <v>97</v>
      </c>
      <c r="G611" s="5">
        <f>SUM(G612:G629)</f>
        <v>0</v>
      </c>
      <c r="H611" s="5">
        <f>SUM(H612:H629)</f>
        <v>0</v>
      </c>
      <c r="I611" s="5">
        <f>SUM(I612:I629)</f>
        <v>0</v>
      </c>
      <c r="J611" s="20"/>
      <c r="K611" s="3"/>
      <c r="L611" s="159"/>
    </row>
    <row r="612" spans="1:12" s="50" customFormat="1" ht="32.25" customHeight="1">
      <c r="A612" s="196"/>
      <c r="B612" s="199"/>
      <c r="C612" s="13">
        <v>3027</v>
      </c>
      <c r="D612" s="13" t="s">
        <v>158</v>
      </c>
      <c r="E612" s="83">
        <v>504.09</v>
      </c>
      <c r="F612" s="97">
        <v>52</v>
      </c>
      <c r="G612" s="83"/>
      <c r="H612" s="83"/>
      <c r="I612" s="83"/>
      <c r="J612" s="96"/>
      <c r="K612" s="47"/>
      <c r="L612" s="172"/>
    </row>
    <row r="613" spans="1:12" s="50" customFormat="1" ht="11.25" customHeight="1">
      <c r="A613" s="196"/>
      <c r="B613" s="199"/>
      <c r="C613" s="13">
        <v>3119</v>
      </c>
      <c r="D613" s="13" t="s">
        <v>157</v>
      </c>
      <c r="E613" s="83">
        <v>17600</v>
      </c>
      <c r="F613" s="97">
        <v>98</v>
      </c>
      <c r="G613" s="83"/>
      <c r="H613" s="83"/>
      <c r="I613" s="83"/>
      <c r="J613" s="96"/>
      <c r="K613" s="47"/>
      <c r="L613" s="172"/>
    </row>
    <row r="614" spans="1:12" s="50" customFormat="1" ht="21" customHeight="1">
      <c r="A614" s="196"/>
      <c r="B614" s="199"/>
      <c r="C614" s="13">
        <v>4010</v>
      </c>
      <c r="D614" s="13" t="s">
        <v>59</v>
      </c>
      <c r="E614" s="83">
        <v>876.57</v>
      </c>
      <c r="F614" s="97">
        <v>100</v>
      </c>
      <c r="G614" s="83"/>
      <c r="H614" s="83"/>
      <c r="I614" s="83"/>
      <c r="J614" s="96"/>
      <c r="K614" s="47"/>
      <c r="L614" s="172"/>
    </row>
    <row r="615" spans="1:12" s="50" customFormat="1" ht="22.5" customHeight="1">
      <c r="A615" s="196"/>
      <c r="B615" s="199"/>
      <c r="C615" s="13">
        <v>4017</v>
      </c>
      <c r="D615" s="13" t="s">
        <v>59</v>
      </c>
      <c r="E615" s="83">
        <v>46532.82</v>
      </c>
      <c r="F615" s="97">
        <v>99</v>
      </c>
      <c r="G615" s="83"/>
      <c r="H615" s="83"/>
      <c r="I615" s="83"/>
      <c r="J615" s="96"/>
      <c r="K615" s="47"/>
      <c r="L615" s="172"/>
    </row>
    <row r="616" spans="1:12" s="50" customFormat="1" ht="12" customHeight="1">
      <c r="A616" s="196"/>
      <c r="B616" s="199"/>
      <c r="C616" s="13">
        <v>4019</v>
      </c>
      <c r="D616" s="13" t="s">
        <v>59</v>
      </c>
      <c r="E616" s="83">
        <v>2397.7</v>
      </c>
      <c r="F616" s="97">
        <v>100</v>
      </c>
      <c r="G616" s="83"/>
      <c r="H616" s="83"/>
      <c r="I616" s="83"/>
      <c r="J616" s="96"/>
      <c r="K616" s="47"/>
      <c r="L616" s="172"/>
    </row>
    <row r="617" spans="1:12" s="50" customFormat="1" ht="21" customHeight="1">
      <c r="A617" s="196"/>
      <c r="B617" s="199"/>
      <c r="C617" s="13">
        <v>4047</v>
      </c>
      <c r="D617" s="13" t="s">
        <v>60</v>
      </c>
      <c r="E617" s="83">
        <v>3930.23</v>
      </c>
      <c r="F617" s="97">
        <v>98</v>
      </c>
      <c r="G617" s="83"/>
      <c r="H617" s="83"/>
      <c r="I617" s="83"/>
      <c r="J617" s="96"/>
      <c r="K617" s="47"/>
      <c r="L617" s="172"/>
    </row>
    <row r="618" spans="1:12" s="50" customFormat="1" ht="21" customHeight="1">
      <c r="A618" s="196"/>
      <c r="B618" s="199"/>
      <c r="C618" s="13">
        <v>4110</v>
      </c>
      <c r="D618" s="13" t="s">
        <v>288</v>
      </c>
      <c r="E618" s="83">
        <v>151.16</v>
      </c>
      <c r="F618" s="97">
        <v>99</v>
      </c>
      <c r="G618" s="83"/>
      <c r="H618" s="83"/>
      <c r="I618" s="83"/>
      <c r="J618" s="96"/>
      <c r="K618" s="47"/>
      <c r="L618" s="172"/>
    </row>
    <row r="619" spans="1:12" s="50" customFormat="1" ht="23.25" customHeight="1">
      <c r="A619" s="196"/>
      <c r="B619" s="199"/>
      <c r="C619" s="13">
        <v>4117</v>
      </c>
      <c r="D619" s="13" t="s">
        <v>288</v>
      </c>
      <c r="E619" s="83">
        <v>9102.61</v>
      </c>
      <c r="F619" s="97">
        <v>100</v>
      </c>
      <c r="G619" s="83"/>
      <c r="H619" s="83"/>
      <c r="I619" s="83"/>
      <c r="J619" s="96"/>
      <c r="K619" s="47"/>
      <c r="L619" s="172"/>
    </row>
    <row r="620" spans="1:12" s="50" customFormat="1" ht="21" customHeight="1">
      <c r="A620" s="196"/>
      <c r="B620" s="199"/>
      <c r="C620" s="13">
        <v>4120</v>
      </c>
      <c r="D620" s="13" t="s">
        <v>67</v>
      </c>
      <c r="E620" s="83">
        <v>21.47</v>
      </c>
      <c r="F620" s="97">
        <v>93</v>
      </c>
      <c r="G620" s="83"/>
      <c r="H620" s="83"/>
      <c r="I620" s="83"/>
      <c r="J620" s="96"/>
      <c r="K620" s="47"/>
      <c r="L620" s="160"/>
    </row>
    <row r="621" spans="1:12" s="50" customFormat="1" ht="19.5" customHeight="1">
      <c r="A621" s="196"/>
      <c r="B621" s="199"/>
      <c r="C621" s="13">
        <v>4127</v>
      </c>
      <c r="D621" s="13" t="s">
        <v>67</v>
      </c>
      <c r="E621" s="83">
        <v>1100.61</v>
      </c>
      <c r="F621" s="97">
        <v>100</v>
      </c>
      <c r="G621" s="83"/>
      <c r="H621" s="83"/>
      <c r="I621" s="83"/>
      <c r="J621" s="96"/>
      <c r="K621" s="47"/>
      <c r="L621" s="160"/>
    </row>
    <row r="622" spans="1:12" s="50" customFormat="1" ht="9.75" customHeight="1">
      <c r="A622" s="196"/>
      <c r="B622" s="199"/>
      <c r="C622" s="13">
        <v>4217</v>
      </c>
      <c r="D622" s="13" t="s">
        <v>14</v>
      </c>
      <c r="E622" s="83">
        <v>1667.25</v>
      </c>
      <c r="F622" s="97">
        <v>90</v>
      </c>
      <c r="G622" s="83"/>
      <c r="H622" s="83"/>
      <c r="I622" s="83"/>
      <c r="J622" s="96"/>
      <c r="K622" s="47"/>
      <c r="L622" s="159"/>
    </row>
    <row r="623" spans="1:12" s="50" customFormat="1" ht="11.25">
      <c r="A623" s="196"/>
      <c r="B623" s="199"/>
      <c r="C623" s="13">
        <v>4267</v>
      </c>
      <c r="D623" s="13" t="s">
        <v>15</v>
      </c>
      <c r="E623" s="83">
        <v>1093.65</v>
      </c>
      <c r="F623" s="97">
        <v>91.5</v>
      </c>
      <c r="G623" s="83"/>
      <c r="H623" s="83"/>
      <c r="I623" s="83"/>
      <c r="J623" s="96"/>
      <c r="K623" s="47"/>
      <c r="L623" s="159"/>
    </row>
    <row r="624" spans="1:12" s="50" customFormat="1" ht="22.5">
      <c r="A624" s="196"/>
      <c r="B624" s="199"/>
      <c r="C624" s="13">
        <v>4287</v>
      </c>
      <c r="D624" s="13" t="s">
        <v>70</v>
      </c>
      <c r="E624" s="83">
        <v>30</v>
      </c>
      <c r="F624" s="97">
        <v>50</v>
      </c>
      <c r="G624" s="83"/>
      <c r="H624" s="83"/>
      <c r="I624" s="83"/>
      <c r="J624" s="96"/>
      <c r="K624" s="47"/>
      <c r="L624" s="159"/>
    </row>
    <row r="625" spans="1:12" s="50" customFormat="1" ht="22.5">
      <c r="A625" s="196"/>
      <c r="B625" s="199"/>
      <c r="C625" s="13">
        <v>4307</v>
      </c>
      <c r="D625" s="13" t="s">
        <v>19</v>
      </c>
      <c r="E625" s="83">
        <v>78360.29</v>
      </c>
      <c r="F625" s="97">
        <v>97</v>
      </c>
      <c r="G625" s="83"/>
      <c r="H625" s="83"/>
      <c r="I625" s="83"/>
      <c r="J625" s="96"/>
      <c r="K625" s="47"/>
      <c r="L625" s="159"/>
    </row>
    <row r="626" spans="1:12" s="50" customFormat="1" ht="12.75" customHeight="1">
      <c r="A626" s="196"/>
      <c r="B626" s="199"/>
      <c r="C626" s="13">
        <v>4309</v>
      </c>
      <c r="D626" s="13" t="s">
        <v>19</v>
      </c>
      <c r="E626" s="83">
        <v>4395.76</v>
      </c>
      <c r="F626" s="97">
        <v>97</v>
      </c>
      <c r="G626" s="83"/>
      <c r="H626" s="83"/>
      <c r="I626" s="83"/>
      <c r="J626" s="96"/>
      <c r="K626" s="47"/>
      <c r="L626" s="159"/>
    </row>
    <row r="627" spans="1:12" s="50" customFormat="1" ht="45.75" customHeight="1">
      <c r="A627" s="196"/>
      <c r="B627" s="199"/>
      <c r="C627" s="13">
        <v>4407</v>
      </c>
      <c r="D627" s="13" t="s">
        <v>199</v>
      </c>
      <c r="E627" s="83">
        <v>350.43</v>
      </c>
      <c r="F627" s="97">
        <v>64</v>
      </c>
      <c r="G627" s="83"/>
      <c r="H627" s="83"/>
      <c r="I627" s="83"/>
      <c r="J627" s="96"/>
      <c r="K627" s="47"/>
      <c r="L627" s="159"/>
    </row>
    <row r="628" spans="1:12" s="50" customFormat="1" ht="45.75" customHeight="1">
      <c r="A628" s="196"/>
      <c r="B628" s="199"/>
      <c r="C628" s="13">
        <v>4409</v>
      </c>
      <c r="D628" s="13" t="s">
        <v>199</v>
      </c>
      <c r="E628" s="83">
        <v>817.67</v>
      </c>
      <c r="F628" s="97">
        <v>91</v>
      </c>
      <c r="G628" s="83"/>
      <c r="H628" s="83"/>
      <c r="I628" s="83"/>
      <c r="J628" s="96"/>
      <c r="K628" s="47"/>
      <c r="L628" s="159"/>
    </row>
    <row r="629" spans="1:12" s="50" customFormat="1" ht="12.75" customHeight="1">
      <c r="A629" s="196"/>
      <c r="B629" s="199"/>
      <c r="C629" s="13">
        <v>4447</v>
      </c>
      <c r="D629" s="13" t="s">
        <v>43</v>
      </c>
      <c r="E629" s="83">
        <v>1093.93</v>
      </c>
      <c r="F629" s="97">
        <v>99</v>
      </c>
      <c r="G629" s="83"/>
      <c r="H629" s="83"/>
      <c r="I629" s="83"/>
      <c r="J629" s="96"/>
      <c r="K629" s="47"/>
      <c r="L629" s="159"/>
    </row>
    <row r="630" spans="1:12" ht="30.75" customHeight="1">
      <c r="A630" s="190">
        <v>854</v>
      </c>
      <c r="B630" s="44"/>
      <c r="C630" s="44"/>
      <c r="D630" s="8" t="s">
        <v>311</v>
      </c>
      <c r="E630" s="81">
        <f>E631+E638</f>
        <v>492230.77</v>
      </c>
      <c r="F630" s="87">
        <v>95</v>
      </c>
      <c r="G630" s="81">
        <f>G631+G638</f>
        <v>235595</v>
      </c>
      <c r="H630" s="81">
        <f>H631+H638</f>
        <v>454061</v>
      </c>
      <c r="I630" s="81">
        <f>I631+I638</f>
        <v>431655.3</v>
      </c>
      <c r="J630" s="82">
        <f aca="true" t="shared" si="61" ref="J630:J640">(I630/H630)*100</f>
        <v>95.065486795827</v>
      </c>
      <c r="K630" s="3">
        <f aca="true" t="shared" si="62" ref="K630:K689">(I630/E630)*100</f>
        <v>87.69368481373075</v>
      </c>
      <c r="L630" s="159">
        <f aca="true" t="shared" si="63" ref="L630:L639">(I630/$I$761)*100</f>
        <v>1.6993108988978</v>
      </c>
    </row>
    <row r="631" spans="1:12" ht="14.25" customHeight="1">
      <c r="A631" s="196"/>
      <c r="B631" s="190">
        <v>85401</v>
      </c>
      <c r="C631" s="44"/>
      <c r="D631" s="86" t="s">
        <v>128</v>
      </c>
      <c r="E631" s="81">
        <f>E632+E633+E635+E634+E636+E637</f>
        <v>240485.74999999997</v>
      </c>
      <c r="F631" s="87">
        <v>96</v>
      </c>
      <c r="G631" s="81">
        <f>G632+G633+G635+G634+G636+G637</f>
        <v>210595</v>
      </c>
      <c r="H631" s="81">
        <f>H632+H633+H635+H634+H636+H637</f>
        <v>216283</v>
      </c>
      <c r="I631" s="81">
        <f>I632+I633+I635+I634+I636+I637</f>
        <v>211024.00999999998</v>
      </c>
      <c r="J631" s="82">
        <f t="shared" si="61"/>
        <v>97.56846816439571</v>
      </c>
      <c r="K631" s="3">
        <f t="shared" si="62"/>
        <v>87.74907037111348</v>
      </c>
      <c r="L631" s="159">
        <f t="shared" si="63"/>
        <v>0.8307448098566572</v>
      </c>
    </row>
    <row r="632" spans="1:12" ht="33.75" customHeight="1">
      <c r="A632" s="196"/>
      <c r="B632" s="194"/>
      <c r="C632" s="24">
        <v>3020</v>
      </c>
      <c r="D632" s="13" t="s">
        <v>183</v>
      </c>
      <c r="E632" s="84">
        <v>11901.39</v>
      </c>
      <c r="F632" s="55">
        <v>96</v>
      </c>
      <c r="G632" s="84">
        <v>12508</v>
      </c>
      <c r="H632" s="84">
        <v>10808</v>
      </c>
      <c r="I632" s="84">
        <v>10571.28</v>
      </c>
      <c r="J632" s="55">
        <f t="shared" si="61"/>
        <v>97.8097705403405</v>
      </c>
      <c r="K632" s="47">
        <f t="shared" si="62"/>
        <v>88.82391048440562</v>
      </c>
      <c r="L632" s="172">
        <f t="shared" si="63"/>
        <v>0.041616288087509494</v>
      </c>
    </row>
    <row r="633" spans="1:12" ht="20.25" customHeight="1">
      <c r="A633" s="196"/>
      <c r="B633" s="194"/>
      <c r="C633" s="24">
        <v>4010</v>
      </c>
      <c r="D633" s="13" t="s">
        <v>115</v>
      </c>
      <c r="E633" s="84">
        <v>172390.27</v>
      </c>
      <c r="F633" s="55">
        <v>97</v>
      </c>
      <c r="G633" s="84">
        <v>141680</v>
      </c>
      <c r="H633" s="84">
        <v>151100</v>
      </c>
      <c r="I633" s="84">
        <v>148231.68</v>
      </c>
      <c r="J633" s="55">
        <f t="shared" si="61"/>
        <v>98.10170747849106</v>
      </c>
      <c r="K633" s="47">
        <f t="shared" si="62"/>
        <v>85.9861058283626</v>
      </c>
      <c r="L633" s="172">
        <f t="shared" si="63"/>
        <v>0.5835482835168039</v>
      </c>
    </row>
    <row r="634" spans="1:12" ht="21.75" customHeight="1">
      <c r="A634" s="196"/>
      <c r="B634" s="194"/>
      <c r="C634" s="24">
        <v>4040</v>
      </c>
      <c r="D634" s="13" t="s">
        <v>257</v>
      </c>
      <c r="E634" s="84">
        <v>13259.29</v>
      </c>
      <c r="F634" s="55">
        <v>100</v>
      </c>
      <c r="G634" s="84">
        <v>13070</v>
      </c>
      <c r="H634" s="84">
        <v>13355</v>
      </c>
      <c r="I634" s="84">
        <v>13350.94</v>
      </c>
      <c r="J634" s="51">
        <f t="shared" si="61"/>
        <v>99.96959940097342</v>
      </c>
      <c r="K634" s="47">
        <f t="shared" si="62"/>
        <v>100.69121348126484</v>
      </c>
      <c r="L634" s="172">
        <f t="shared" si="63"/>
        <v>0.052559062410517374</v>
      </c>
    </row>
    <row r="635" spans="1:12" ht="22.5" customHeight="1">
      <c r="A635" s="196"/>
      <c r="B635" s="194"/>
      <c r="C635" s="24">
        <v>4110</v>
      </c>
      <c r="D635" s="13" t="s">
        <v>266</v>
      </c>
      <c r="E635" s="84">
        <v>31493.6</v>
      </c>
      <c r="F635" s="55">
        <v>90</v>
      </c>
      <c r="G635" s="84">
        <v>30367</v>
      </c>
      <c r="H635" s="84">
        <v>30530</v>
      </c>
      <c r="I635" s="84">
        <v>28681.75</v>
      </c>
      <c r="J635" s="51">
        <f t="shared" si="61"/>
        <v>93.94611857189649</v>
      </c>
      <c r="K635" s="47">
        <f t="shared" si="62"/>
        <v>91.07167805522393</v>
      </c>
      <c r="L635" s="172">
        <f t="shared" si="63"/>
        <v>0.11291234087583768</v>
      </c>
    </row>
    <row r="636" spans="1:12" ht="11.25">
      <c r="A636" s="196"/>
      <c r="B636" s="194"/>
      <c r="C636" s="24">
        <v>4120</v>
      </c>
      <c r="D636" s="13" t="s">
        <v>41</v>
      </c>
      <c r="E636" s="84">
        <v>2801.46</v>
      </c>
      <c r="F636" s="55">
        <v>67</v>
      </c>
      <c r="G636" s="84">
        <v>4330</v>
      </c>
      <c r="H636" s="84">
        <v>3290</v>
      </c>
      <c r="I636" s="84">
        <v>2988.59</v>
      </c>
      <c r="J636" s="51">
        <f t="shared" si="61"/>
        <v>90.8386018237082</v>
      </c>
      <c r="K636" s="47">
        <f t="shared" si="62"/>
        <v>106.67973128297388</v>
      </c>
      <c r="L636" s="172">
        <f t="shared" si="63"/>
        <v>0.011765275578307453</v>
      </c>
    </row>
    <row r="637" spans="1:12" ht="32.25" customHeight="1">
      <c r="A637" s="196"/>
      <c r="B637" s="194"/>
      <c r="C637" s="24">
        <v>4440</v>
      </c>
      <c r="D637" s="13" t="s">
        <v>43</v>
      </c>
      <c r="E637" s="84">
        <v>8639.74</v>
      </c>
      <c r="F637" s="55">
        <v>100</v>
      </c>
      <c r="G637" s="84">
        <v>8640</v>
      </c>
      <c r="H637" s="84">
        <v>7200</v>
      </c>
      <c r="I637" s="84">
        <v>7199.77</v>
      </c>
      <c r="J637" s="55">
        <f t="shared" si="61"/>
        <v>99.99680555555555</v>
      </c>
      <c r="K637" s="47">
        <f t="shared" si="62"/>
        <v>83.33317900770163</v>
      </c>
      <c r="L637" s="172">
        <f t="shared" si="63"/>
        <v>0.028343559387681364</v>
      </c>
    </row>
    <row r="638" spans="1:12" ht="21">
      <c r="A638" s="196"/>
      <c r="B638" s="209">
        <v>85415</v>
      </c>
      <c r="C638" s="44"/>
      <c r="D638" s="2" t="s">
        <v>170</v>
      </c>
      <c r="E638" s="81">
        <f>SUM(E639:E640)</f>
        <v>251745.02000000002</v>
      </c>
      <c r="F638" s="87">
        <v>96</v>
      </c>
      <c r="G638" s="81">
        <f>G639+G640</f>
        <v>25000</v>
      </c>
      <c r="H638" s="81">
        <f>H639+H640</f>
        <v>237778</v>
      </c>
      <c r="I638" s="81">
        <f>I639+I640</f>
        <v>220631.29</v>
      </c>
      <c r="J638" s="82">
        <f t="shared" si="61"/>
        <v>92.78877356189386</v>
      </c>
      <c r="K638" s="3">
        <f t="shared" si="62"/>
        <v>87.64077636967754</v>
      </c>
      <c r="L638" s="159">
        <f t="shared" si="63"/>
        <v>0.868566089041143</v>
      </c>
    </row>
    <row r="639" spans="1:12" ht="14.25" customHeight="1">
      <c r="A639" s="196"/>
      <c r="B639" s="210"/>
      <c r="C639" s="24">
        <v>3240</v>
      </c>
      <c r="D639" s="13" t="s">
        <v>129</v>
      </c>
      <c r="E639" s="84">
        <v>215963.29</v>
      </c>
      <c r="F639" s="55">
        <v>96</v>
      </c>
      <c r="G639" s="84">
        <v>25000</v>
      </c>
      <c r="H639" s="84">
        <v>207339</v>
      </c>
      <c r="I639" s="84">
        <v>207039.35</v>
      </c>
      <c r="J639" s="51">
        <f t="shared" si="61"/>
        <v>99.85547822647935</v>
      </c>
      <c r="K639" s="47">
        <f t="shared" si="62"/>
        <v>95.86784402108339</v>
      </c>
      <c r="L639" s="160">
        <f t="shared" si="63"/>
        <v>0.8150582744048696</v>
      </c>
    </row>
    <row r="640" spans="1:12" ht="21.75" customHeight="1">
      <c r="A640" s="196"/>
      <c r="B640" s="210"/>
      <c r="C640" s="24">
        <v>3260</v>
      </c>
      <c r="D640" s="13" t="s">
        <v>93</v>
      </c>
      <c r="E640" s="84">
        <v>35781.73</v>
      </c>
      <c r="F640" s="55">
        <v>98</v>
      </c>
      <c r="G640" s="84"/>
      <c r="H640" s="84">
        <v>30439</v>
      </c>
      <c r="I640" s="84">
        <v>13591.94</v>
      </c>
      <c r="J640" s="51">
        <f t="shared" si="61"/>
        <v>44.65304379250304</v>
      </c>
      <c r="K640" s="47">
        <f t="shared" si="62"/>
        <v>37.985698287925146</v>
      </c>
      <c r="L640" s="160"/>
    </row>
    <row r="641" spans="1:12" ht="30.75" customHeight="1">
      <c r="A641" s="193" t="s">
        <v>130</v>
      </c>
      <c r="B641" s="44"/>
      <c r="C641" s="44"/>
      <c r="D641" s="2" t="s">
        <v>131</v>
      </c>
      <c r="E641" s="81">
        <f>E645+E653+E660+E668+E677+E662+E674+E666</f>
        <v>2567926.69</v>
      </c>
      <c r="F641" s="87">
        <v>83</v>
      </c>
      <c r="G641" s="81">
        <f>G645+G653+G660+G668+G677+G662+G674+G666</f>
        <v>2462936.01</v>
      </c>
      <c r="H641" s="81">
        <f>H645+H653+H660+H668+H677+H662+H674+H666</f>
        <v>1850673.25</v>
      </c>
      <c r="I641" s="81">
        <f>I645+I653+I660+I668+I677+I662+I674+I666</f>
        <v>1687233.51</v>
      </c>
      <c r="J641" s="82">
        <f>(I641/H641)*100</f>
        <v>91.16863336085935</v>
      </c>
      <c r="K641" s="3">
        <f t="shared" si="62"/>
        <v>65.70411517472098</v>
      </c>
      <c r="L641" s="159">
        <f aca="true" t="shared" si="64" ref="L641:L649">(I641/$I$761)*100</f>
        <v>6.642184846400799</v>
      </c>
    </row>
    <row r="642" spans="1:12" ht="15" customHeight="1">
      <c r="A642" s="203"/>
      <c r="B642" s="44"/>
      <c r="C642" s="44"/>
      <c r="D642" s="110" t="s">
        <v>8</v>
      </c>
      <c r="E642" s="98">
        <f>E641-E643</f>
        <v>1666723.41</v>
      </c>
      <c r="F642" s="65">
        <v>91</v>
      </c>
      <c r="G642" s="98">
        <f>G641-G643</f>
        <v>1673749.9999999998</v>
      </c>
      <c r="H642" s="98">
        <f>H641-H643</f>
        <v>1643519.25</v>
      </c>
      <c r="I642" s="98">
        <f>I641-I643</f>
        <v>1597040.78</v>
      </c>
      <c r="J642" s="68">
        <f>(I642/H642)*100</f>
        <v>97.17201547837058</v>
      </c>
      <c r="K642" s="47">
        <f t="shared" si="62"/>
        <v>95.81918454004315</v>
      </c>
      <c r="L642" s="160">
        <f t="shared" si="64"/>
        <v>6.287120309743084</v>
      </c>
    </row>
    <row r="643" spans="1:12" ht="12" customHeight="1">
      <c r="A643" s="203"/>
      <c r="B643" s="44"/>
      <c r="C643" s="44"/>
      <c r="D643" s="110" t="s">
        <v>166</v>
      </c>
      <c r="E643" s="98">
        <f>E650+E651+E652+E657+E658+E659+E673+E682+E683</f>
        <v>901203.28</v>
      </c>
      <c r="F643" s="98">
        <v>70</v>
      </c>
      <c r="G643" s="98">
        <f>G650+G651+G652+G657+G658+G659+G673+G681+G682+G683</f>
        <v>789186.01</v>
      </c>
      <c r="H643" s="98">
        <f>H650+H651+H652+H657+H658+H659+H673+H682+H683</f>
        <v>207154</v>
      </c>
      <c r="I643" s="98">
        <f>I650+I651+I652+I657+I658+I659+I673+I682+I683</f>
        <v>90192.73000000001</v>
      </c>
      <c r="J643" s="68">
        <f>(I643/H643)*100</f>
        <v>43.538975834403395</v>
      </c>
      <c r="K643" s="47">
        <f t="shared" si="62"/>
        <v>10.008033925486822</v>
      </c>
      <c r="L643" s="160">
        <f t="shared" si="64"/>
        <v>0.3550645366577142</v>
      </c>
    </row>
    <row r="644" spans="1:12" ht="11.25">
      <c r="A644" s="203"/>
      <c r="B644" s="24"/>
      <c r="C644" s="24"/>
      <c r="D644" s="106" t="s">
        <v>9</v>
      </c>
      <c r="E644" s="98">
        <f>E650+E651+E652+E658+E659+E673+E682+E683</f>
        <v>828203.28</v>
      </c>
      <c r="F644" s="98">
        <v>68</v>
      </c>
      <c r="G644" s="98">
        <f>G650+G651+G652+G658+G659+G673+G682+G683+G681</f>
        <v>789186.01</v>
      </c>
      <c r="H644" s="98">
        <f>H650+H651+H652+H658+H659+H673+H682+H683+H681</f>
        <v>207154</v>
      </c>
      <c r="I644" s="98">
        <f>I650+I651+I652+I658+I659+I673+I682+I683+I681</f>
        <v>90192.73000000001</v>
      </c>
      <c r="J644" s="68">
        <f>(I644/H644)*100</f>
        <v>43.538975834403395</v>
      </c>
      <c r="K644" s="47">
        <f t="shared" si="62"/>
        <v>10.890168172239068</v>
      </c>
      <c r="L644" s="160">
        <f t="shared" si="64"/>
        <v>0.3550645366577142</v>
      </c>
    </row>
    <row r="645" spans="1:12" ht="24" customHeight="1">
      <c r="A645" s="203"/>
      <c r="B645" s="190">
        <v>90001</v>
      </c>
      <c r="C645" s="44"/>
      <c r="D645" s="2" t="s">
        <v>289</v>
      </c>
      <c r="E645" s="81">
        <f>E648+E650+E651+E652+E646+E649+E647</f>
        <v>1136057.97</v>
      </c>
      <c r="F645" s="87">
        <v>88</v>
      </c>
      <c r="G645" s="81">
        <f>G648+G650+G651+G652+G646+G649+G647</f>
        <v>795170</v>
      </c>
      <c r="H645" s="81">
        <f>H648+H650+H651+H652+H646+H649+H647</f>
        <v>461973.25</v>
      </c>
      <c r="I645" s="81">
        <f>I648+I650+I651+I652+I646+I649+I647</f>
        <v>335552.79</v>
      </c>
      <c r="J645" s="82">
        <f aca="true" t="shared" si="65" ref="J645:J680">(I645/H645)*100</f>
        <v>72.63467960536676</v>
      </c>
      <c r="K645" s="3">
        <f t="shared" si="62"/>
        <v>29.536590461136413</v>
      </c>
      <c r="L645" s="159">
        <f t="shared" si="64"/>
        <v>1.3209811467681847</v>
      </c>
    </row>
    <row r="646" spans="1:12" ht="19.5" customHeight="1">
      <c r="A646" s="203"/>
      <c r="B646" s="194"/>
      <c r="C646" s="24">
        <v>4210</v>
      </c>
      <c r="D646" s="13" t="s">
        <v>14</v>
      </c>
      <c r="E646" s="84">
        <v>617.98</v>
      </c>
      <c r="F646" s="55">
        <v>21</v>
      </c>
      <c r="G646" s="84">
        <v>1500</v>
      </c>
      <c r="H646" s="84">
        <v>1500</v>
      </c>
      <c r="I646" s="84">
        <v>286.87</v>
      </c>
      <c r="J646" s="51">
        <f t="shared" si="65"/>
        <v>19.124666666666666</v>
      </c>
      <c r="K646" s="47">
        <f t="shared" si="62"/>
        <v>46.420596135797275</v>
      </c>
      <c r="L646" s="172">
        <f t="shared" si="64"/>
        <v>0.001129330087147805</v>
      </c>
    </row>
    <row r="647" spans="1:12" ht="11.25">
      <c r="A647" s="203"/>
      <c r="B647" s="194"/>
      <c r="C647" s="24">
        <v>4260</v>
      </c>
      <c r="D647" s="13" t="s">
        <v>15</v>
      </c>
      <c r="E647" s="84">
        <v>306087.35</v>
      </c>
      <c r="F647" s="55">
        <v>91</v>
      </c>
      <c r="G647" s="84">
        <v>290000</v>
      </c>
      <c r="H647" s="84">
        <v>329319.25</v>
      </c>
      <c r="I647" s="84">
        <v>316314.98</v>
      </c>
      <c r="J647" s="51">
        <f t="shared" si="65"/>
        <v>96.05116615563773</v>
      </c>
      <c r="K647" s="47">
        <f t="shared" si="62"/>
        <v>103.34140891480814</v>
      </c>
      <c r="L647" s="172">
        <f t="shared" si="64"/>
        <v>1.245247059398181</v>
      </c>
    </row>
    <row r="648" spans="1:12" ht="21" customHeight="1">
      <c r="A648" s="203"/>
      <c r="B648" s="194"/>
      <c r="C648" s="24">
        <v>4300</v>
      </c>
      <c r="D648" s="13" t="s">
        <v>19</v>
      </c>
      <c r="E648" s="84">
        <v>3004.19</v>
      </c>
      <c r="F648" s="55">
        <v>60</v>
      </c>
      <c r="G648" s="84">
        <v>2000</v>
      </c>
      <c r="H648" s="84">
        <v>2000</v>
      </c>
      <c r="I648" s="84">
        <v>1635.9</v>
      </c>
      <c r="J648" s="51">
        <f t="shared" si="65"/>
        <v>81.795</v>
      </c>
      <c r="K648" s="47">
        <f t="shared" si="62"/>
        <v>54.45394598876903</v>
      </c>
      <c r="L648" s="172">
        <f t="shared" si="64"/>
        <v>0.006440098614581846</v>
      </c>
    </row>
    <row r="649" spans="1:12" ht="45">
      <c r="A649" s="203"/>
      <c r="B649" s="194"/>
      <c r="C649" s="24">
        <v>4520</v>
      </c>
      <c r="D649" s="13" t="s">
        <v>246</v>
      </c>
      <c r="E649" s="84">
        <v>16427.25</v>
      </c>
      <c r="F649" s="55">
        <v>97</v>
      </c>
      <c r="G649" s="84">
        <v>17000</v>
      </c>
      <c r="H649" s="84">
        <v>17000</v>
      </c>
      <c r="I649" s="84">
        <v>16732.69</v>
      </c>
      <c r="J649" s="51">
        <f t="shared" si="65"/>
        <v>98.42758823529411</v>
      </c>
      <c r="K649" s="47">
        <f t="shared" si="62"/>
        <v>101.85934955637734</v>
      </c>
      <c r="L649" s="172">
        <f t="shared" si="64"/>
        <v>0.06587210323811206</v>
      </c>
    </row>
    <row r="650" spans="1:12" ht="33.75" customHeight="1">
      <c r="A650" s="203"/>
      <c r="B650" s="194"/>
      <c r="C650" s="24">
        <v>6050</v>
      </c>
      <c r="D650" s="13" t="s">
        <v>254</v>
      </c>
      <c r="E650" s="84"/>
      <c r="F650" s="55"/>
      <c r="G650" s="84">
        <v>404670</v>
      </c>
      <c r="H650" s="84">
        <v>80934</v>
      </c>
      <c r="I650" s="84">
        <v>582.35</v>
      </c>
      <c r="J650" s="51">
        <f t="shared" si="65"/>
        <v>0.7195369066152668</v>
      </c>
      <c r="K650" s="47"/>
      <c r="L650" s="172"/>
    </row>
    <row r="651" spans="1:12" ht="35.25" customHeight="1">
      <c r="A651" s="203"/>
      <c r="B651" s="194"/>
      <c r="C651" s="24">
        <v>6057</v>
      </c>
      <c r="D651" s="13" t="s">
        <v>253</v>
      </c>
      <c r="E651" s="84">
        <v>220616.77</v>
      </c>
      <c r="F651" s="55">
        <v>100</v>
      </c>
      <c r="G651" s="84">
        <v>48780</v>
      </c>
      <c r="H651" s="84"/>
      <c r="I651" s="84"/>
      <c r="J651" s="51"/>
      <c r="K651" s="47"/>
      <c r="L651" s="160"/>
    </row>
    <row r="652" spans="1:12" ht="33.75" customHeight="1">
      <c r="A652" s="203"/>
      <c r="B652" s="194"/>
      <c r="C652" s="24">
        <v>6059</v>
      </c>
      <c r="D652" s="13" t="s">
        <v>253</v>
      </c>
      <c r="E652" s="84">
        <v>589304.43</v>
      </c>
      <c r="F652" s="55">
        <v>99</v>
      </c>
      <c r="G652" s="84">
        <v>31220</v>
      </c>
      <c r="H652" s="84">
        <v>31220</v>
      </c>
      <c r="I652" s="84"/>
      <c r="J652" s="51"/>
      <c r="K652" s="47"/>
      <c r="L652" s="160"/>
    </row>
    <row r="653" spans="1:12" ht="21">
      <c r="A653" s="203"/>
      <c r="B653" s="190">
        <v>90002</v>
      </c>
      <c r="C653" s="44"/>
      <c r="D653" s="2" t="s">
        <v>132</v>
      </c>
      <c r="E653" s="81">
        <f>SUM(E654:E659)</f>
        <v>919096.3300000001</v>
      </c>
      <c r="F653" s="87">
        <v>84</v>
      </c>
      <c r="G653" s="81">
        <f>SUM(G654:G659)</f>
        <v>900000</v>
      </c>
      <c r="H653" s="81">
        <f>SUM(H654:H659)</f>
        <v>806000</v>
      </c>
      <c r="I653" s="81">
        <f>SUM(I654:I659)</f>
        <v>798497.7799999999</v>
      </c>
      <c r="J653" s="82">
        <f t="shared" si="65"/>
        <v>99.0692034739454</v>
      </c>
      <c r="K653" s="3">
        <f t="shared" si="62"/>
        <v>86.87857343527853</v>
      </c>
      <c r="L653" s="159">
        <f>(I653/$I$761)*100</f>
        <v>3.1434711453784945</v>
      </c>
    </row>
    <row r="654" spans="1:12" ht="22.5">
      <c r="A654" s="203"/>
      <c r="B654" s="196"/>
      <c r="C654" s="24">
        <v>4210</v>
      </c>
      <c r="D654" s="13" t="s">
        <v>228</v>
      </c>
      <c r="E654" s="100">
        <v>15323.39</v>
      </c>
      <c r="F654" s="42">
        <v>77</v>
      </c>
      <c r="G654" s="100">
        <v>5000</v>
      </c>
      <c r="H654" s="100">
        <v>4000</v>
      </c>
      <c r="I654" s="100">
        <v>3158.7</v>
      </c>
      <c r="J654" s="51">
        <f t="shared" si="65"/>
        <v>78.96749999999999</v>
      </c>
      <c r="K654" s="47">
        <f t="shared" si="62"/>
        <v>20.61358485296008</v>
      </c>
      <c r="L654" s="160"/>
    </row>
    <row r="655" spans="1:12" ht="22.5" customHeight="1">
      <c r="A655" s="203"/>
      <c r="B655" s="194"/>
      <c r="C655" s="24">
        <v>4300</v>
      </c>
      <c r="D655" s="13" t="s">
        <v>19</v>
      </c>
      <c r="E655" s="84">
        <v>817074.79</v>
      </c>
      <c r="F655" s="55">
        <v>92</v>
      </c>
      <c r="G655" s="84">
        <v>800000</v>
      </c>
      <c r="H655" s="84">
        <v>706000</v>
      </c>
      <c r="I655" s="84">
        <v>705728.7</v>
      </c>
      <c r="J655" s="51">
        <f t="shared" si="65"/>
        <v>99.96157223796034</v>
      </c>
      <c r="K655" s="47">
        <f t="shared" si="62"/>
        <v>86.37259509622123</v>
      </c>
      <c r="L655" s="160">
        <f>(I655/$I$761)*100</f>
        <v>2.7782642112235756</v>
      </c>
    </row>
    <row r="656" spans="1:12" ht="33.75">
      <c r="A656" s="203"/>
      <c r="B656" s="194"/>
      <c r="C656" s="24">
        <v>4610</v>
      </c>
      <c r="D656" s="13" t="s">
        <v>358</v>
      </c>
      <c r="E656" s="84"/>
      <c r="F656" s="55"/>
      <c r="G656" s="84"/>
      <c r="H656" s="84">
        <v>1000</v>
      </c>
      <c r="I656" s="84"/>
      <c r="J656" s="51"/>
      <c r="K656" s="47"/>
      <c r="L656" s="160"/>
    </row>
    <row r="657" spans="1:12" ht="80.25" customHeight="1">
      <c r="A657" s="203"/>
      <c r="B657" s="194"/>
      <c r="C657" s="24">
        <v>6010</v>
      </c>
      <c r="D657" s="13" t="s">
        <v>290</v>
      </c>
      <c r="E657" s="84">
        <v>73000</v>
      </c>
      <c r="F657" s="55">
        <v>100</v>
      </c>
      <c r="G657" s="84"/>
      <c r="H657" s="84"/>
      <c r="I657" s="84"/>
      <c r="J657" s="51"/>
      <c r="K657" s="47"/>
      <c r="L657" s="160"/>
    </row>
    <row r="658" spans="1:12" ht="34.5" customHeight="1">
      <c r="A658" s="203"/>
      <c r="B658" s="191"/>
      <c r="C658" s="24">
        <v>6050</v>
      </c>
      <c r="D658" s="13" t="s">
        <v>291</v>
      </c>
      <c r="E658" s="84">
        <v>13698.15</v>
      </c>
      <c r="F658" s="55">
        <v>16</v>
      </c>
      <c r="G658" s="84">
        <v>20000</v>
      </c>
      <c r="H658" s="84">
        <v>40000</v>
      </c>
      <c r="I658" s="84">
        <v>35424.98</v>
      </c>
      <c r="J658" s="51">
        <f t="shared" si="65"/>
        <v>88.56245</v>
      </c>
      <c r="K658" s="47">
        <f t="shared" si="62"/>
        <v>258.6114183302125</v>
      </c>
      <c r="L658" s="160">
        <f>(I658/$I$761)*100</f>
        <v>0.13945862498905168</v>
      </c>
    </row>
    <row r="659" spans="1:12" ht="33" customHeight="1">
      <c r="A659" s="203"/>
      <c r="B659" s="192"/>
      <c r="C659" s="24">
        <v>6060</v>
      </c>
      <c r="D659" s="13" t="s">
        <v>253</v>
      </c>
      <c r="E659" s="84"/>
      <c r="F659" s="55"/>
      <c r="G659" s="84">
        <v>75000</v>
      </c>
      <c r="H659" s="84">
        <v>55000</v>
      </c>
      <c r="I659" s="84">
        <v>54185.4</v>
      </c>
      <c r="J659" s="51">
        <f t="shared" si="65"/>
        <v>98.51890909090909</v>
      </c>
      <c r="K659" s="47"/>
      <c r="L659" s="160">
        <f>(I659/$I$761)*100</f>
        <v>0.21331335623850065</v>
      </c>
    </row>
    <row r="660" spans="1:12" ht="21">
      <c r="A660" s="203"/>
      <c r="B660" s="190">
        <v>90003</v>
      </c>
      <c r="C660" s="44"/>
      <c r="D660" s="2" t="s">
        <v>159</v>
      </c>
      <c r="E660" s="81">
        <f>E661</f>
        <v>214000</v>
      </c>
      <c r="F660" s="87">
        <v>92</v>
      </c>
      <c r="G660" s="81">
        <f>G661</f>
        <v>215000</v>
      </c>
      <c r="H660" s="81">
        <f>H661</f>
        <v>215000</v>
      </c>
      <c r="I660" s="81">
        <f>I661</f>
        <v>215000</v>
      </c>
      <c r="J660" s="82">
        <f t="shared" si="65"/>
        <v>100</v>
      </c>
      <c r="K660" s="3">
        <f t="shared" si="62"/>
        <v>100.46728971962618</v>
      </c>
      <c r="L660" s="159">
        <f>(I660/$I$761)*100</f>
        <v>0.8463972138487054</v>
      </c>
    </row>
    <row r="661" spans="1:12" ht="24" customHeight="1">
      <c r="A661" s="203"/>
      <c r="B661" s="194"/>
      <c r="C661" s="24">
        <v>4300</v>
      </c>
      <c r="D661" s="13" t="s">
        <v>19</v>
      </c>
      <c r="E661" s="84">
        <v>214000</v>
      </c>
      <c r="F661" s="55">
        <v>92</v>
      </c>
      <c r="G661" s="84">
        <v>215000</v>
      </c>
      <c r="H661" s="84">
        <v>215000</v>
      </c>
      <c r="I661" s="84">
        <v>215000</v>
      </c>
      <c r="J661" s="101">
        <f t="shared" si="65"/>
        <v>100</v>
      </c>
      <c r="K661" s="47">
        <f t="shared" si="62"/>
        <v>100.46728971962618</v>
      </c>
      <c r="L661" s="160">
        <f>(I661/$I$761)*100</f>
        <v>0.8463972138487054</v>
      </c>
    </row>
    <row r="662" spans="1:12" ht="20.25" customHeight="1">
      <c r="A662" s="203"/>
      <c r="B662" s="190">
        <v>90004</v>
      </c>
      <c r="C662" s="44"/>
      <c r="D662" s="2" t="s">
        <v>133</v>
      </c>
      <c r="E662" s="81">
        <f>E664+E665+E663</f>
        <v>82485.29</v>
      </c>
      <c r="F662" s="87">
        <v>91</v>
      </c>
      <c r="G662" s="81">
        <f>G664+G665+G663</f>
        <v>86600</v>
      </c>
      <c r="H662" s="81">
        <f>H664+H665+H663</f>
        <v>89100</v>
      </c>
      <c r="I662" s="81">
        <f>I664+I665+I663</f>
        <v>84322.11</v>
      </c>
      <c r="J662" s="82">
        <f t="shared" si="65"/>
        <v>94.63760942760942</v>
      </c>
      <c r="K662" s="3">
        <f t="shared" si="62"/>
        <v>102.22684553815596</v>
      </c>
      <c r="L662" s="160">
        <f>(I662/$I$761)*100</f>
        <v>0.33195348358067</v>
      </c>
    </row>
    <row r="663" spans="1:12" ht="20.25" customHeight="1">
      <c r="A663" s="203"/>
      <c r="B663" s="196"/>
      <c r="C663" s="24">
        <v>4170</v>
      </c>
      <c r="D663" s="13" t="s">
        <v>30</v>
      </c>
      <c r="E663" s="100"/>
      <c r="F663" s="42"/>
      <c r="G663" s="100"/>
      <c r="H663" s="100">
        <v>2500</v>
      </c>
      <c r="I663" s="100">
        <v>2003</v>
      </c>
      <c r="J663" s="51">
        <f t="shared" si="65"/>
        <v>80.12</v>
      </c>
      <c r="K663" s="47"/>
      <c r="L663" s="160"/>
    </row>
    <row r="664" spans="1:12" ht="21.75" customHeight="1">
      <c r="A664" s="203"/>
      <c r="B664" s="194"/>
      <c r="C664" s="24">
        <v>4210</v>
      </c>
      <c r="D664" s="13" t="s">
        <v>14</v>
      </c>
      <c r="E664" s="84">
        <v>2486.53</v>
      </c>
      <c r="F664" s="55">
        <v>80</v>
      </c>
      <c r="G664" s="84">
        <v>6600</v>
      </c>
      <c r="H664" s="84">
        <v>6000</v>
      </c>
      <c r="I664" s="84">
        <v>1896.33</v>
      </c>
      <c r="J664" s="51">
        <f t="shared" si="65"/>
        <v>31.6055</v>
      </c>
      <c r="K664" s="47">
        <f t="shared" si="62"/>
        <v>76.26411103023088</v>
      </c>
      <c r="L664" s="160"/>
    </row>
    <row r="665" spans="1:12" ht="21.75" customHeight="1">
      <c r="A665" s="203"/>
      <c r="B665" s="194"/>
      <c r="C665" s="24">
        <v>4300</v>
      </c>
      <c r="D665" s="13" t="s">
        <v>19</v>
      </c>
      <c r="E665" s="84">
        <v>79998.76</v>
      </c>
      <c r="F665" s="55">
        <v>91</v>
      </c>
      <c r="G665" s="84">
        <v>80000</v>
      </c>
      <c r="H665" s="84">
        <v>80600</v>
      </c>
      <c r="I665" s="84">
        <v>80422.78</v>
      </c>
      <c r="J665" s="51">
        <f t="shared" si="65"/>
        <v>99.7801240694789</v>
      </c>
      <c r="K665" s="47">
        <f t="shared" si="62"/>
        <v>100.53003321551483</v>
      </c>
      <c r="L665" s="160">
        <f>(I665/$I$761)*100</f>
        <v>0.31660286940449944</v>
      </c>
    </row>
    <row r="666" spans="1:12" s="23" customFormat="1" ht="20.25" customHeight="1">
      <c r="A666" s="203"/>
      <c r="B666" s="196">
        <v>90013</v>
      </c>
      <c r="C666" s="44"/>
      <c r="D666" s="2" t="s">
        <v>359</v>
      </c>
      <c r="E666" s="102">
        <f>E667</f>
        <v>0</v>
      </c>
      <c r="F666" s="103"/>
      <c r="G666" s="102">
        <f>G667</f>
        <v>0</v>
      </c>
      <c r="H666" s="102">
        <f>H667</f>
        <v>8300</v>
      </c>
      <c r="I666" s="102">
        <f>I667</f>
        <v>5672.33</v>
      </c>
      <c r="J666" s="137">
        <f t="shared" si="65"/>
        <v>68.34132530120482</v>
      </c>
      <c r="K666" s="3"/>
      <c r="L666" s="159"/>
    </row>
    <row r="667" spans="1:12" ht="22.5">
      <c r="A667" s="203"/>
      <c r="B667" s="197"/>
      <c r="C667" s="24">
        <v>4300</v>
      </c>
      <c r="D667" s="13" t="s">
        <v>19</v>
      </c>
      <c r="E667" s="84"/>
      <c r="F667" s="55"/>
      <c r="G667" s="84"/>
      <c r="H667" s="84">
        <v>8300</v>
      </c>
      <c r="I667" s="84">
        <v>5672.33</v>
      </c>
      <c r="J667" s="51">
        <f t="shared" si="65"/>
        <v>68.34132530120482</v>
      </c>
      <c r="K667" s="47"/>
      <c r="L667" s="160"/>
    </row>
    <row r="668" spans="1:12" ht="21" customHeight="1">
      <c r="A668" s="203"/>
      <c r="B668" s="190">
        <v>90015</v>
      </c>
      <c r="C668" s="44"/>
      <c r="D668" s="2" t="s">
        <v>134</v>
      </c>
      <c r="E668" s="81">
        <f>E671+E672+E670+E673+E669</f>
        <v>114259.12000000001</v>
      </c>
      <c r="F668" s="87">
        <v>79</v>
      </c>
      <c r="G668" s="81">
        <f>G671+G672+G670+G673+G669</f>
        <v>162000</v>
      </c>
      <c r="H668" s="81">
        <f>H671+H672+H670+H673+H669</f>
        <v>162000</v>
      </c>
      <c r="I668" s="81">
        <f>I671+I672+I670+I673+I669</f>
        <v>144303.37</v>
      </c>
      <c r="J668" s="82">
        <f t="shared" si="65"/>
        <v>89.07615432098765</v>
      </c>
      <c r="K668" s="3">
        <f t="shared" si="62"/>
        <v>126.2948375586999</v>
      </c>
      <c r="L668" s="159">
        <f>(I668/$I$761)*100</f>
        <v>0.5680835828696691</v>
      </c>
    </row>
    <row r="669" spans="1:12" ht="21" customHeight="1">
      <c r="A669" s="203"/>
      <c r="B669" s="196"/>
      <c r="C669" s="24">
        <v>4170</v>
      </c>
      <c r="D669" s="13" t="s">
        <v>30</v>
      </c>
      <c r="E669" s="100"/>
      <c r="F669" s="42"/>
      <c r="G669" s="100"/>
      <c r="H669" s="100">
        <v>6300</v>
      </c>
      <c r="I669" s="100">
        <v>6236</v>
      </c>
      <c r="J669" s="101">
        <f t="shared" si="65"/>
        <v>98.98412698412699</v>
      </c>
      <c r="K669" s="47"/>
      <c r="L669" s="160"/>
    </row>
    <row r="670" spans="1:12" ht="21" customHeight="1">
      <c r="A670" s="203"/>
      <c r="B670" s="196"/>
      <c r="C670" s="24">
        <v>4210</v>
      </c>
      <c r="D670" s="13" t="s">
        <v>14</v>
      </c>
      <c r="E670" s="100">
        <v>3815.74</v>
      </c>
      <c r="F670" s="42">
        <v>95</v>
      </c>
      <c r="G670" s="100">
        <v>3000</v>
      </c>
      <c r="H670" s="100">
        <v>3000</v>
      </c>
      <c r="I670" s="100">
        <v>2249.83</v>
      </c>
      <c r="J670" s="101">
        <f t="shared" si="65"/>
        <v>74.99433333333333</v>
      </c>
      <c r="K670" s="47">
        <f t="shared" si="62"/>
        <v>58.961826539544106</v>
      </c>
      <c r="L670" s="160"/>
    </row>
    <row r="671" spans="1:12" ht="11.25">
      <c r="A671" s="203"/>
      <c r="B671" s="194"/>
      <c r="C671" s="24">
        <v>4260</v>
      </c>
      <c r="D671" s="13" t="s">
        <v>15</v>
      </c>
      <c r="E671" s="84">
        <v>104329.15</v>
      </c>
      <c r="F671" s="55">
        <v>86</v>
      </c>
      <c r="G671" s="84">
        <v>150000</v>
      </c>
      <c r="H671" s="84">
        <v>150000</v>
      </c>
      <c r="I671" s="84">
        <v>134248.06</v>
      </c>
      <c r="J671" s="51">
        <f t="shared" si="65"/>
        <v>89.49870666666666</v>
      </c>
      <c r="K671" s="47">
        <f t="shared" si="62"/>
        <v>128.67742141098628</v>
      </c>
      <c r="L671" s="160">
        <f>(I671/$I$761)*100</f>
        <v>0.5284985299934596</v>
      </c>
    </row>
    <row r="672" spans="1:12" ht="21" customHeight="1">
      <c r="A672" s="203"/>
      <c r="B672" s="194"/>
      <c r="C672" s="24">
        <v>4300</v>
      </c>
      <c r="D672" s="13" t="s">
        <v>19</v>
      </c>
      <c r="E672" s="84">
        <v>6104.13</v>
      </c>
      <c r="F672" s="55">
        <v>68</v>
      </c>
      <c r="G672" s="84">
        <v>9000</v>
      </c>
      <c r="H672" s="84">
        <v>2700</v>
      </c>
      <c r="I672" s="84">
        <v>1569.48</v>
      </c>
      <c r="J672" s="51">
        <f t="shared" si="65"/>
        <v>58.12888888888889</v>
      </c>
      <c r="K672" s="47">
        <f t="shared" si="62"/>
        <v>25.711772193580412</v>
      </c>
      <c r="L672" s="160">
        <f>(I672/$I$761)*100</f>
        <v>0.006178620926471005</v>
      </c>
    </row>
    <row r="673" spans="1:12" ht="32.25" customHeight="1">
      <c r="A673" s="203"/>
      <c r="B673" s="192"/>
      <c r="C673" s="24">
        <v>6050</v>
      </c>
      <c r="D673" s="13" t="s">
        <v>291</v>
      </c>
      <c r="E673" s="84">
        <v>10.1</v>
      </c>
      <c r="F673" s="55"/>
      <c r="G673" s="84"/>
      <c r="H673" s="84"/>
      <c r="I673" s="84"/>
      <c r="J673" s="51"/>
      <c r="K673" s="47">
        <f t="shared" si="62"/>
        <v>0</v>
      </c>
      <c r="L673" s="160"/>
    </row>
    <row r="674" spans="1:12" ht="61.5" customHeight="1">
      <c r="A674" s="203"/>
      <c r="B674" s="190">
        <v>90019</v>
      </c>
      <c r="C674" s="44"/>
      <c r="D674" s="2" t="s">
        <v>209</v>
      </c>
      <c r="E674" s="102">
        <f>E675+E676</f>
        <v>2425.8100000000004</v>
      </c>
      <c r="F674" s="103">
        <v>64</v>
      </c>
      <c r="G674" s="102">
        <f>G675+G676</f>
        <v>7700</v>
      </c>
      <c r="H674" s="102">
        <f>H675+H676</f>
        <v>17650</v>
      </c>
      <c r="I674" s="102">
        <f>I675+I676</f>
        <v>13759.4</v>
      </c>
      <c r="J674" s="137">
        <f t="shared" si="65"/>
        <v>77.956940509915</v>
      </c>
      <c r="K674" s="3">
        <f t="shared" si="62"/>
        <v>567.2084788173846</v>
      </c>
      <c r="L674" s="150">
        <f>(I674/$I$761)*100</f>
        <v>0.05416705964758081</v>
      </c>
    </row>
    <row r="675" spans="1:12" ht="21.75" customHeight="1">
      <c r="A675" s="203"/>
      <c r="B675" s="191"/>
      <c r="C675" s="24">
        <v>4210</v>
      </c>
      <c r="D675" s="13" t="s">
        <v>14</v>
      </c>
      <c r="E675" s="84">
        <v>1168.42</v>
      </c>
      <c r="F675" s="55">
        <v>84</v>
      </c>
      <c r="G675" s="84">
        <v>1000</v>
      </c>
      <c r="H675" s="84">
        <v>1000</v>
      </c>
      <c r="I675" s="84">
        <v>408</v>
      </c>
      <c r="J675" s="51">
        <f t="shared" si="65"/>
        <v>40.8</v>
      </c>
      <c r="K675" s="47">
        <f t="shared" si="62"/>
        <v>34.91895037743277</v>
      </c>
      <c r="L675" s="160"/>
    </row>
    <row r="676" spans="1:12" ht="21" customHeight="1">
      <c r="A676" s="203"/>
      <c r="B676" s="192"/>
      <c r="C676" s="24">
        <v>4300</v>
      </c>
      <c r="D676" s="13" t="s">
        <v>19</v>
      </c>
      <c r="E676" s="84">
        <v>1257.39</v>
      </c>
      <c r="F676" s="55">
        <v>90</v>
      </c>
      <c r="G676" s="84">
        <v>6700</v>
      </c>
      <c r="H676" s="84">
        <v>16650</v>
      </c>
      <c r="I676" s="84">
        <v>13351.4</v>
      </c>
      <c r="J676" s="51">
        <f t="shared" si="65"/>
        <v>80.18858858858859</v>
      </c>
      <c r="K676" s="47">
        <f t="shared" si="62"/>
        <v>1061.8344348213361</v>
      </c>
      <c r="L676" s="160"/>
    </row>
    <row r="677" spans="1:12" ht="21">
      <c r="A677" s="203"/>
      <c r="B677" s="190">
        <v>90095</v>
      </c>
      <c r="C677" s="44"/>
      <c r="D677" s="2" t="s">
        <v>25</v>
      </c>
      <c r="E677" s="81">
        <f>E678+E679+E680+E682+E683+E681</f>
        <v>99602.17</v>
      </c>
      <c r="F677" s="87">
        <v>39</v>
      </c>
      <c r="G677" s="81">
        <f>G678+G679+G680+G682+G683+G681</f>
        <v>296466.01</v>
      </c>
      <c r="H677" s="81">
        <f>H678+H679+H680+H682+H683+H681</f>
        <v>90650</v>
      </c>
      <c r="I677" s="81">
        <f>I678+I679+I680+I682+I683+I681</f>
        <v>90125.73</v>
      </c>
      <c r="J677" s="82">
        <f t="shared" si="65"/>
        <v>99.42165471594042</v>
      </c>
      <c r="K677" s="3">
        <f t="shared" si="62"/>
        <v>90.48570929729743</v>
      </c>
      <c r="L677" s="159"/>
    </row>
    <row r="678" spans="1:12" ht="21" customHeight="1">
      <c r="A678" s="203"/>
      <c r="B678" s="194"/>
      <c r="C678" s="24">
        <v>4210</v>
      </c>
      <c r="D678" s="13" t="s">
        <v>14</v>
      </c>
      <c r="E678" s="84">
        <v>405.9</v>
      </c>
      <c r="F678" s="55">
        <v>99</v>
      </c>
      <c r="G678" s="84">
        <v>500</v>
      </c>
      <c r="H678" s="84">
        <v>500</v>
      </c>
      <c r="I678" s="84">
        <v>126.14</v>
      </c>
      <c r="J678" s="51">
        <f t="shared" si="65"/>
        <v>25.228</v>
      </c>
      <c r="K678" s="47">
        <f t="shared" si="62"/>
        <v>31.076619857107662</v>
      </c>
      <c r="L678" s="159"/>
    </row>
    <row r="679" spans="1:12" ht="11.25">
      <c r="A679" s="203"/>
      <c r="B679" s="194"/>
      <c r="C679" s="24">
        <v>4260</v>
      </c>
      <c r="D679" s="13" t="s">
        <v>15</v>
      </c>
      <c r="E679" s="84">
        <v>322.46</v>
      </c>
      <c r="F679" s="55">
        <v>83</v>
      </c>
      <c r="G679" s="84">
        <v>450</v>
      </c>
      <c r="H679" s="84">
        <v>450</v>
      </c>
      <c r="I679" s="84">
        <v>330.67</v>
      </c>
      <c r="J679" s="51">
        <f t="shared" si="65"/>
        <v>73.48222222222222</v>
      </c>
      <c r="K679" s="47">
        <f t="shared" si="62"/>
        <v>102.54605222353162</v>
      </c>
      <c r="L679" s="159"/>
    </row>
    <row r="680" spans="1:12" ht="22.5">
      <c r="A680" s="203"/>
      <c r="B680" s="194"/>
      <c r="C680" s="24">
        <v>4300</v>
      </c>
      <c r="D680" s="13" t="s">
        <v>19</v>
      </c>
      <c r="E680" s="84">
        <v>94299.98</v>
      </c>
      <c r="F680" s="55">
        <v>96</v>
      </c>
      <c r="G680" s="84">
        <v>86000</v>
      </c>
      <c r="H680" s="84">
        <v>89700</v>
      </c>
      <c r="I680" s="84">
        <v>89668.92</v>
      </c>
      <c r="J680" s="51">
        <f t="shared" si="65"/>
        <v>99.96535117056857</v>
      </c>
      <c r="K680" s="47">
        <f t="shared" si="62"/>
        <v>95.08901274422328</v>
      </c>
      <c r="L680" s="159"/>
    </row>
    <row r="681" spans="1:12" ht="33" customHeight="1">
      <c r="A681" s="203"/>
      <c r="B681" s="194"/>
      <c r="C681" s="24">
        <v>6050</v>
      </c>
      <c r="D681" s="13" t="s">
        <v>291</v>
      </c>
      <c r="E681" s="84"/>
      <c r="F681" s="55"/>
      <c r="G681" s="84">
        <v>51000</v>
      </c>
      <c r="H681" s="84"/>
      <c r="I681" s="84"/>
      <c r="J681" s="51"/>
      <c r="K681" s="47"/>
      <c r="L681" s="159"/>
    </row>
    <row r="682" spans="1:12" ht="33.75">
      <c r="A682" s="191"/>
      <c r="B682" s="191"/>
      <c r="C682" s="24">
        <v>6057</v>
      </c>
      <c r="D682" s="13" t="s">
        <v>291</v>
      </c>
      <c r="E682" s="84"/>
      <c r="F682" s="55"/>
      <c r="G682" s="84">
        <v>77855</v>
      </c>
      <c r="H682" s="84"/>
      <c r="I682" s="84"/>
      <c r="J682" s="51"/>
      <c r="K682" s="47"/>
      <c r="L682" s="159"/>
    </row>
    <row r="683" spans="1:12" ht="33.75">
      <c r="A683" s="192"/>
      <c r="B683" s="192"/>
      <c r="C683" s="24">
        <v>6059</v>
      </c>
      <c r="D683" s="13" t="s">
        <v>291</v>
      </c>
      <c r="E683" s="84">
        <v>4573.83</v>
      </c>
      <c r="F683" s="55"/>
      <c r="G683" s="84">
        <v>80661.01</v>
      </c>
      <c r="H683" s="84"/>
      <c r="I683" s="84"/>
      <c r="J683" s="51"/>
      <c r="K683" s="47"/>
      <c r="L683" s="159"/>
    </row>
    <row r="684" spans="1:12" s="12" customFormat="1" ht="42" customHeight="1">
      <c r="A684" s="193" t="s">
        <v>135</v>
      </c>
      <c r="B684" s="24"/>
      <c r="C684" s="24"/>
      <c r="D684" s="2" t="s">
        <v>136</v>
      </c>
      <c r="E684" s="81">
        <f>E688+E691+E693+E695</f>
        <v>783858</v>
      </c>
      <c r="F684" s="87">
        <v>99</v>
      </c>
      <c r="G684" s="81">
        <f>G688+G691+G693</f>
        <v>965000</v>
      </c>
      <c r="H684" s="81">
        <f>H688+H691+H693</f>
        <v>893000</v>
      </c>
      <c r="I684" s="81">
        <f>I688+I691+I693</f>
        <v>871081.6</v>
      </c>
      <c r="J684" s="82">
        <f aca="true" t="shared" si="66" ref="J684:J690">(I684/H684)*100</f>
        <v>97.54553191489362</v>
      </c>
      <c r="K684" s="3">
        <f t="shared" si="62"/>
        <v>111.12747461912744</v>
      </c>
      <c r="L684" s="159">
        <f>(I684/$I$761)*100</f>
        <v>3.4292141361621975</v>
      </c>
    </row>
    <row r="685" spans="1:12" s="12" customFormat="1" ht="9.75" customHeight="1">
      <c r="A685" s="203"/>
      <c r="B685" s="24"/>
      <c r="C685" s="24"/>
      <c r="D685" s="16" t="s">
        <v>12</v>
      </c>
      <c r="E685" s="98">
        <f>E684-E686</f>
        <v>780358</v>
      </c>
      <c r="F685" s="65">
        <v>99</v>
      </c>
      <c r="G685" s="98">
        <f>G684-G686</f>
        <v>945000</v>
      </c>
      <c r="H685" s="98">
        <f>H684-H686</f>
        <v>878000</v>
      </c>
      <c r="I685" s="98">
        <f>I684-I686</f>
        <v>862484.88</v>
      </c>
      <c r="J685" s="101">
        <f t="shared" si="66"/>
        <v>98.23290205011389</v>
      </c>
      <c r="K685" s="47">
        <f t="shared" si="62"/>
        <v>110.52425681546163</v>
      </c>
      <c r="L685" s="160">
        <f>(I685/$I$761)*100</f>
        <v>3.3953711600866745</v>
      </c>
    </row>
    <row r="686" spans="1:12" s="12" customFormat="1" ht="10.5" customHeight="1">
      <c r="A686" s="203"/>
      <c r="B686" s="24"/>
      <c r="C686" s="24"/>
      <c r="D686" s="16" t="s">
        <v>166</v>
      </c>
      <c r="E686" s="98">
        <f>E690</f>
        <v>3500</v>
      </c>
      <c r="F686" s="65">
        <v>100</v>
      </c>
      <c r="G686" s="98">
        <f>G690</f>
        <v>20000</v>
      </c>
      <c r="H686" s="98">
        <f>H690</f>
        <v>15000</v>
      </c>
      <c r="I686" s="98">
        <f>I690</f>
        <v>8596.72</v>
      </c>
      <c r="J686" s="101">
        <f t="shared" si="66"/>
        <v>57.31146666666667</v>
      </c>
      <c r="K686" s="47">
        <f t="shared" si="62"/>
        <v>245.6205714285714</v>
      </c>
      <c r="L686" s="160"/>
    </row>
    <row r="687" spans="1:12" s="12" customFormat="1" ht="13.5" customHeight="1">
      <c r="A687" s="203"/>
      <c r="B687" s="24"/>
      <c r="C687" s="24"/>
      <c r="D687" s="16" t="s">
        <v>215</v>
      </c>
      <c r="E687" s="98"/>
      <c r="F687" s="98"/>
      <c r="G687" s="98"/>
      <c r="H687" s="98"/>
      <c r="I687" s="98"/>
      <c r="J687" s="101"/>
      <c r="K687" s="47"/>
      <c r="L687" s="160"/>
    </row>
    <row r="688" spans="1:12" s="12" customFormat="1" ht="31.5" customHeight="1">
      <c r="A688" s="203"/>
      <c r="B688" s="209">
        <v>92109</v>
      </c>
      <c r="C688" s="44"/>
      <c r="D688" s="2" t="s">
        <v>137</v>
      </c>
      <c r="E688" s="81">
        <f>E689+E690</f>
        <v>567500</v>
      </c>
      <c r="F688" s="87">
        <v>100</v>
      </c>
      <c r="G688" s="81">
        <f>G689+G690+G695</f>
        <v>735000</v>
      </c>
      <c r="H688" s="81">
        <f>H689+H690+H695</f>
        <v>663000</v>
      </c>
      <c r="I688" s="81">
        <f>I689+I690+I695</f>
        <v>641081.6</v>
      </c>
      <c r="J688" s="82">
        <f t="shared" si="66"/>
        <v>96.69405731523378</v>
      </c>
      <c r="K688" s="3">
        <f t="shared" si="62"/>
        <v>112.96592070484581</v>
      </c>
      <c r="L688" s="159">
        <f aca="true" t="shared" si="67" ref="L688:L694">(I688/$I$761)*100</f>
        <v>2.5237659539054427</v>
      </c>
    </row>
    <row r="689" spans="1:12" s="12" customFormat="1" ht="42.75" customHeight="1">
      <c r="A689" s="203"/>
      <c r="B689" s="210"/>
      <c r="C689" s="24">
        <v>2480</v>
      </c>
      <c r="D689" s="13" t="s">
        <v>160</v>
      </c>
      <c r="E689" s="84">
        <v>564000</v>
      </c>
      <c r="F689" s="55">
        <v>100</v>
      </c>
      <c r="G689" s="84">
        <v>650000</v>
      </c>
      <c r="H689" s="84">
        <v>630000</v>
      </c>
      <c r="I689" s="84">
        <v>620000</v>
      </c>
      <c r="J689" s="55">
        <f t="shared" si="66"/>
        <v>98.4126984126984</v>
      </c>
      <c r="K689" s="47">
        <f t="shared" si="62"/>
        <v>109.92907801418438</v>
      </c>
      <c r="L689" s="160">
        <f t="shared" si="67"/>
        <v>2.440773360866034</v>
      </c>
    </row>
    <row r="690" spans="1:12" ht="113.25" customHeight="1">
      <c r="A690" s="203"/>
      <c r="B690" s="210"/>
      <c r="C690" s="24">
        <v>6220</v>
      </c>
      <c r="D690" s="13" t="s">
        <v>161</v>
      </c>
      <c r="E690" s="84">
        <v>3500</v>
      </c>
      <c r="F690" s="55">
        <v>100</v>
      </c>
      <c r="G690" s="84">
        <v>20000</v>
      </c>
      <c r="H690" s="84">
        <v>15000</v>
      </c>
      <c r="I690" s="84">
        <v>8596.72</v>
      </c>
      <c r="J690" s="55">
        <f t="shared" si="66"/>
        <v>57.31146666666667</v>
      </c>
      <c r="K690" s="47">
        <f aca="true" t="shared" si="68" ref="K690:K767">(I690/E690)*100</f>
        <v>245.6205714285714</v>
      </c>
      <c r="L690" s="160">
        <f t="shared" si="67"/>
        <v>0.03384297607552298</v>
      </c>
    </row>
    <row r="691" spans="1:12" ht="11.25">
      <c r="A691" s="203"/>
      <c r="B691" s="190">
        <v>92116</v>
      </c>
      <c r="C691" s="44"/>
      <c r="D691" s="2" t="s">
        <v>138</v>
      </c>
      <c r="E691" s="81">
        <f>E692</f>
        <v>196358</v>
      </c>
      <c r="F691" s="87">
        <v>98</v>
      </c>
      <c r="G691" s="81">
        <f>G692</f>
        <v>210000</v>
      </c>
      <c r="H691" s="81">
        <f>H692</f>
        <v>210000</v>
      </c>
      <c r="I691" s="81">
        <f>I692</f>
        <v>210000</v>
      </c>
      <c r="J691" s="87">
        <f aca="true" t="shared" si="69" ref="J691:J708">(I691/H691)*100</f>
        <v>100</v>
      </c>
      <c r="K691" s="3">
        <f t="shared" si="68"/>
        <v>106.94751423420487</v>
      </c>
      <c r="L691" s="159">
        <f t="shared" si="67"/>
        <v>0.826713557712689</v>
      </c>
    </row>
    <row r="692" spans="1:12" s="12" customFormat="1" ht="46.5" customHeight="1">
      <c r="A692" s="203"/>
      <c r="B692" s="194"/>
      <c r="C692" s="24">
        <v>2480</v>
      </c>
      <c r="D692" s="13" t="s">
        <v>160</v>
      </c>
      <c r="E692" s="84">
        <v>196358</v>
      </c>
      <c r="F692" s="55">
        <v>98</v>
      </c>
      <c r="G692" s="84">
        <v>210000</v>
      </c>
      <c r="H692" s="84">
        <v>210000</v>
      </c>
      <c r="I692" s="84">
        <v>210000</v>
      </c>
      <c r="J692" s="55">
        <f t="shared" si="69"/>
        <v>100</v>
      </c>
      <c r="K692" s="47">
        <f t="shared" si="68"/>
        <v>106.94751423420487</v>
      </c>
      <c r="L692" s="160">
        <f t="shared" si="67"/>
        <v>0.826713557712689</v>
      </c>
    </row>
    <row r="693" spans="1:12" s="12" customFormat="1" ht="29.25" customHeight="1">
      <c r="A693" s="203"/>
      <c r="B693" s="209">
        <v>92120</v>
      </c>
      <c r="C693" s="44"/>
      <c r="D693" s="2" t="s">
        <v>162</v>
      </c>
      <c r="E693" s="81">
        <f>E694</f>
        <v>20000</v>
      </c>
      <c r="F693" s="87">
        <v>100</v>
      </c>
      <c r="G693" s="81">
        <f>G694</f>
        <v>20000</v>
      </c>
      <c r="H693" s="81">
        <f>H694</f>
        <v>20000</v>
      </c>
      <c r="I693" s="81">
        <f>I694</f>
        <v>20000</v>
      </c>
      <c r="J693" s="82">
        <f t="shared" si="69"/>
        <v>100</v>
      </c>
      <c r="K693" s="3">
        <f t="shared" si="68"/>
        <v>100</v>
      </c>
      <c r="L693" s="173">
        <f t="shared" si="67"/>
        <v>0.07873462454406562</v>
      </c>
    </row>
    <row r="694" spans="1:12" ht="113.25" customHeight="1">
      <c r="A694" s="203"/>
      <c r="B694" s="210"/>
      <c r="C694" s="24">
        <v>2720</v>
      </c>
      <c r="D694" s="13" t="s">
        <v>292</v>
      </c>
      <c r="E694" s="84">
        <v>20000</v>
      </c>
      <c r="F694" s="55">
        <v>100</v>
      </c>
      <c r="G694" s="84">
        <v>20000</v>
      </c>
      <c r="H694" s="84">
        <v>20000</v>
      </c>
      <c r="I694" s="84">
        <v>20000</v>
      </c>
      <c r="J694" s="51">
        <f t="shared" si="69"/>
        <v>100</v>
      </c>
      <c r="K694" s="47">
        <f t="shared" si="68"/>
        <v>100</v>
      </c>
      <c r="L694" s="173">
        <f t="shared" si="67"/>
        <v>0.07873462454406562</v>
      </c>
    </row>
    <row r="695" spans="1:12" s="23" customFormat="1" ht="22.5" customHeight="1">
      <c r="A695" s="203"/>
      <c r="B695" s="190">
        <v>92195</v>
      </c>
      <c r="C695" s="183"/>
      <c r="D695" s="52" t="s">
        <v>25</v>
      </c>
      <c r="E695" s="102">
        <f>SUM(E696:E705)</f>
        <v>0</v>
      </c>
      <c r="F695" s="102"/>
      <c r="G695" s="102">
        <f>SUM(G696:G705)</f>
        <v>65000</v>
      </c>
      <c r="H695" s="102">
        <f>SUM(H696:H705)</f>
        <v>18000</v>
      </c>
      <c r="I695" s="102">
        <f>SUM(I696:I705)</f>
        <v>12484.880000000001</v>
      </c>
      <c r="J695" s="51">
        <f t="shared" si="69"/>
        <v>69.36044444444445</v>
      </c>
      <c r="K695" s="47"/>
      <c r="L695" s="173"/>
    </row>
    <row r="696" spans="1:12" ht="33" customHeight="1">
      <c r="A696" s="203"/>
      <c r="B696" s="196"/>
      <c r="C696" s="182">
        <v>3020</v>
      </c>
      <c r="D696" s="13" t="s">
        <v>283</v>
      </c>
      <c r="E696" s="84"/>
      <c r="F696" s="55"/>
      <c r="G696" s="84">
        <v>500</v>
      </c>
      <c r="H696" s="84">
        <v>500</v>
      </c>
      <c r="I696" s="84">
        <v>136</v>
      </c>
      <c r="J696" s="51">
        <f t="shared" si="69"/>
        <v>27.200000000000003</v>
      </c>
      <c r="K696" s="47"/>
      <c r="L696" s="173"/>
    </row>
    <row r="697" spans="1:12" ht="22.5" customHeight="1">
      <c r="A697" s="203"/>
      <c r="B697" s="196"/>
      <c r="C697" s="182">
        <v>4010</v>
      </c>
      <c r="D697" s="13" t="s">
        <v>115</v>
      </c>
      <c r="E697" s="84"/>
      <c r="F697" s="55"/>
      <c r="G697" s="84">
        <v>24500</v>
      </c>
      <c r="H697" s="84">
        <v>100</v>
      </c>
      <c r="I697" s="84"/>
      <c r="J697" s="51">
        <f t="shared" si="69"/>
        <v>0</v>
      </c>
      <c r="K697" s="47"/>
      <c r="L697" s="173"/>
    </row>
    <row r="698" spans="1:12" ht="12" customHeight="1">
      <c r="A698" s="203"/>
      <c r="B698" s="196"/>
      <c r="C698" s="182">
        <v>4110</v>
      </c>
      <c r="D698" s="13" t="s">
        <v>116</v>
      </c>
      <c r="E698" s="84"/>
      <c r="F698" s="55"/>
      <c r="G698" s="84">
        <v>4200</v>
      </c>
      <c r="H698" s="84">
        <v>100</v>
      </c>
      <c r="I698" s="84">
        <v>18.81</v>
      </c>
      <c r="J698" s="51">
        <f t="shared" si="69"/>
        <v>18.81</v>
      </c>
      <c r="K698" s="47"/>
      <c r="L698" s="173"/>
    </row>
    <row r="699" spans="1:12" ht="23.25" customHeight="1">
      <c r="A699" s="203"/>
      <c r="B699" s="196"/>
      <c r="C699" s="182">
        <v>4120</v>
      </c>
      <c r="D699" s="13" t="s">
        <v>67</v>
      </c>
      <c r="E699" s="84"/>
      <c r="F699" s="55"/>
      <c r="G699" s="84">
        <v>600</v>
      </c>
      <c r="H699" s="84">
        <v>100</v>
      </c>
      <c r="I699" s="84">
        <v>2.7</v>
      </c>
      <c r="J699" s="51">
        <f t="shared" si="69"/>
        <v>2.7</v>
      </c>
      <c r="K699" s="47"/>
      <c r="L699" s="173"/>
    </row>
    <row r="700" spans="1:12" ht="27" customHeight="1">
      <c r="A700" s="203"/>
      <c r="B700" s="196"/>
      <c r="C700" s="182">
        <v>4170</v>
      </c>
      <c r="D700" s="13" t="s">
        <v>30</v>
      </c>
      <c r="E700" s="84"/>
      <c r="F700" s="55"/>
      <c r="G700" s="84">
        <v>1200</v>
      </c>
      <c r="H700" s="84">
        <v>1200</v>
      </c>
      <c r="I700" s="84">
        <v>110</v>
      </c>
      <c r="J700" s="51">
        <f t="shared" si="69"/>
        <v>9.166666666666666</v>
      </c>
      <c r="K700" s="47"/>
      <c r="L700" s="173"/>
    </row>
    <row r="701" spans="1:12" ht="22.5" customHeight="1">
      <c r="A701" s="203"/>
      <c r="B701" s="196"/>
      <c r="C701" s="182">
        <v>4210</v>
      </c>
      <c r="D701" s="13" t="s">
        <v>14</v>
      </c>
      <c r="E701" s="84"/>
      <c r="F701" s="55"/>
      <c r="G701" s="84">
        <v>3000</v>
      </c>
      <c r="H701" s="84">
        <v>7500</v>
      </c>
      <c r="I701" s="84">
        <v>6316.52</v>
      </c>
      <c r="J701" s="51">
        <f t="shared" si="69"/>
        <v>84.22026666666667</v>
      </c>
      <c r="K701" s="47"/>
      <c r="L701" s="173"/>
    </row>
    <row r="702" spans="1:12" ht="11.25">
      <c r="A702" s="203"/>
      <c r="B702" s="196"/>
      <c r="C702" s="182">
        <v>4260</v>
      </c>
      <c r="D702" s="13" t="s">
        <v>15</v>
      </c>
      <c r="E702" s="84"/>
      <c r="F702" s="55"/>
      <c r="G702" s="84">
        <v>27580</v>
      </c>
      <c r="H702" s="84">
        <v>5080</v>
      </c>
      <c r="I702" s="84">
        <v>3478.85</v>
      </c>
      <c r="J702" s="51">
        <f t="shared" si="69"/>
        <v>68.48129921259843</v>
      </c>
      <c r="K702" s="47"/>
      <c r="L702" s="173"/>
    </row>
    <row r="703" spans="1:12" ht="22.5">
      <c r="A703" s="203"/>
      <c r="B703" s="196"/>
      <c r="C703" s="182">
        <v>4270</v>
      </c>
      <c r="D703" s="13" t="s">
        <v>17</v>
      </c>
      <c r="E703" s="84"/>
      <c r="F703" s="55"/>
      <c r="G703" s="84"/>
      <c r="H703" s="84">
        <v>500</v>
      </c>
      <c r="I703" s="84">
        <v>425</v>
      </c>
      <c r="J703" s="51">
        <f t="shared" si="69"/>
        <v>85</v>
      </c>
      <c r="K703" s="47"/>
      <c r="L703" s="173"/>
    </row>
    <row r="704" spans="1:12" ht="11.25">
      <c r="A704" s="203"/>
      <c r="B704" s="196"/>
      <c r="C704" s="182">
        <v>4300</v>
      </c>
      <c r="D704" s="13" t="s">
        <v>109</v>
      </c>
      <c r="E704" s="84"/>
      <c r="F704" s="55"/>
      <c r="G704" s="84">
        <v>3000</v>
      </c>
      <c r="H704" s="84">
        <v>2500</v>
      </c>
      <c r="I704" s="84">
        <v>1907</v>
      </c>
      <c r="J704" s="51">
        <f t="shared" si="69"/>
        <v>76.28</v>
      </c>
      <c r="K704" s="47"/>
      <c r="L704" s="173"/>
    </row>
    <row r="705" spans="1:12" ht="34.5" customHeight="1">
      <c r="A705" s="212"/>
      <c r="B705" s="197"/>
      <c r="C705" s="182">
        <v>4360</v>
      </c>
      <c r="D705" s="69" t="s">
        <v>332</v>
      </c>
      <c r="E705" s="84"/>
      <c r="F705" s="55"/>
      <c r="G705" s="84">
        <v>420</v>
      </c>
      <c r="H705" s="84">
        <v>420</v>
      </c>
      <c r="I705" s="84">
        <v>90</v>
      </c>
      <c r="J705" s="51">
        <f t="shared" si="69"/>
        <v>21.428571428571427</v>
      </c>
      <c r="K705" s="47"/>
      <c r="L705" s="173"/>
    </row>
    <row r="706" spans="1:12" s="23" customFormat="1" ht="26.25" customHeight="1">
      <c r="A706" s="193" t="s">
        <v>139</v>
      </c>
      <c r="B706" s="71"/>
      <c r="C706" s="53"/>
      <c r="D706" s="52" t="s">
        <v>293</v>
      </c>
      <c r="E706" s="81">
        <f>E734+E739+E709</f>
        <v>3077336.65</v>
      </c>
      <c r="F706" s="87">
        <v>58</v>
      </c>
      <c r="G706" s="81">
        <f>G734+G739+G709</f>
        <v>3428374.53</v>
      </c>
      <c r="H706" s="81">
        <f>H734+H739+H709</f>
        <v>3275434.4899999998</v>
      </c>
      <c r="I706" s="81">
        <f>I734+I739+I709</f>
        <v>3170626.1799999997</v>
      </c>
      <c r="J706" s="82">
        <f t="shared" si="69"/>
        <v>96.80017077673259</v>
      </c>
      <c r="K706" s="3">
        <f t="shared" si="68"/>
        <v>103.03150225699224</v>
      </c>
      <c r="L706" s="159">
        <f>(I706/$I$761)*100</f>
        <v>12.481903092594248</v>
      </c>
    </row>
    <row r="707" spans="1:12" s="23" customFormat="1" ht="12" customHeight="1">
      <c r="A707" s="203"/>
      <c r="B707" s="71"/>
      <c r="C707" s="53"/>
      <c r="D707" s="69" t="s">
        <v>12</v>
      </c>
      <c r="E707" s="84">
        <f>E706-E708</f>
        <v>1108778.8399999999</v>
      </c>
      <c r="F707" s="55">
        <v>94</v>
      </c>
      <c r="G707" s="84">
        <f>G706-G708</f>
        <v>1201456</v>
      </c>
      <c r="H707" s="84">
        <f>H706-H708</f>
        <v>1104515.96</v>
      </c>
      <c r="I707" s="84">
        <f>I706-I708</f>
        <v>1059687.1299999994</v>
      </c>
      <c r="J707" s="51">
        <f t="shared" si="69"/>
        <v>95.94131441975719</v>
      </c>
      <c r="K707" s="47">
        <f t="shared" si="68"/>
        <v>95.57245248294957</v>
      </c>
      <c r="L707" s="160">
        <f>(I707/$I$761)*100</f>
        <v>4.1717034157364195</v>
      </c>
    </row>
    <row r="708" spans="1:12" s="23" customFormat="1" ht="22.5">
      <c r="A708" s="203"/>
      <c r="B708" s="71"/>
      <c r="C708" s="53"/>
      <c r="D708" s="69" t="s">
        <v>169</v>
      </c>
      <c r="E708" s="84">
        <f>E732+E757+E731+E756+E733+E759+E760+E758+E755</f>
        <v>1968557.81</v>
      </c>
      <c r="F708" s="55">
        <v>48</v>
      </c>
      <c r="G708" s="84">
        <f>G732+G757+G731+G756+G733+G759+G760+G758+G755</f>
        <v>2226918.53</v>
      </c>
      <c r="H708" s="84">
        <f>H732+H757+H731+H756+H733+H759+H760+H758+H755</f>
        <v>2170918.53</v>
      </c>
      <c r="I708" s="84">
        <f>I732+I757+I731+I756+I733+I759+I760+I758+I755</f>
        <v>2110939.0500000003</v>
      </c>
      <c r="J708" s="51">
        <f t="shared" si="69"/>
        <v>97.23713814354888</v>
      </c>
      <c r="K708" s="47">
        <f t="shared" si="68"/>
        <v>107.23276904933772</v>
      </c>
      <c r="L708" s="160">
        <f>(I708/$I$761)*100</f>
        <v>8.310199676857827</v>
      </c>
    </row>
    <row r="709" spans="1:12" s="71" customFormat="1" ht="14.25" customHeight="1">
      <c r="A709" s="203"/>
      <c r="B709" s="204">
        <v>92601</v>
      </c>
      <c r="C709" s="53"/>
      <c r="D709" s="52" t="s">
        <v>185</v>
      </c>
      <c r="E709" s="81">
        <f>SUM(E710:E733)</f>
        <v>712902.0499999999</v>
      </c>
      <c r="F709" s="87">
        <v>69</v>
      </c>
      <c r="G709" s="81">
        <f>SUM(G710:G733)</f>
        <v>1040045</v>
      </c>
      <c r="H709" s="81">
        <f>SUM(H710:H733)</f>
        <v>978004.96</v>
      </c>
      <c r="I709" s="81">
        <f>SUM(I710:I733)</f>
        <v>951103.9000000001</v>
      </c>
      <c r="J709" s="137">
        <f aca="true" t="shared" si="70" ref="J709:J733">(I709/H709)*100</f>
        <v>97.2493943180002</v>
      </c>
      <c r="K709" s="3">
        <f t="shared" si="68"/>
        <v>133.41298429426598</v>
      </c>
      <c r="L709" s="159">
        <f>(I709/$I$761)*100</f>
        <v>3.7442404234448263</v>
      </c>
    </row>
    <row r="710" spans="1:12" ht="33.75" customHeight="1">
      <c r="A710" s="203"/>
      <c r="B710" s="205"/>
      <c r="C710" s="70">
        <v>3020</v>
      </c>
      <c r="D710" s="13" t="s">
        <v>283</v>
      </c>
      <c r="E710" s="84">
        <v>1683.41</v>
      </c>
      <c r="F710" s="55">
        <v>65</v>
      </c>
      <c r="G710" s="84">
        <v>2622</v>
      </c>
      <c r="H710" s="84">
        <v>1922</v>
      </c>
      <c r="I710" s="84">
        <v>1868.04</v>
      </c>
      <c r="J710" s="51">
        <f t="shared" si="70"/>
        <v>97.19250780437044</v>
      </c>
      <c r="K710" s="47">
        <f t="shared" si="68"/>
        <v>110.96761929654689</v>
      </c>
      <c r="L710" s="160"/>
    </row>
    <row r="711" spans="1:12" ht="21" customHeight="1">
      <c r="A711" s="203"/>
      <c r="B711" s="205"/>
      <c r="C711" s="70">
        <v>4010</v>
      </c>
      <c r="D711" s="13" t="s">
        <v>115</v>
      </c>
      <c r="E711" s="84">
        <v>295599.57</v>
      </c>
      <c r="F711" s="55">
        <v>98</v>
      </c>
      <c r="G711" s="84">
        <v>318825</v>
      </c>
      <c r="H711" s="84">
        <v>298825</v>
      </c>
      <c r="I711" s="84">
        <v>289984.86</v>
      </c>
      <c r="J711" s="51">
        <f t="shared" si="70"/>
        <v>97.04169999163389</v>
      </c>
      <c r="K711" s="47">
        <f t="shared" si="68"/>
        <v>98.1005689554961</v>
      </c>
      <c r="L711" s="160">
        <f aca="true" t="shared" si="71" ref="L711:L717">(I711/$I$761)*100</f>
        <v>1.1415924537781714</v>
      </c>
    </row>
    <row r="712" spans="1:12" ht="21" customHeight="1">
      <c r="A712" s="203"/>
      <c r="B712" s="205"/>
      <c r="C712" s="70">
        <v>4040</v>
      </c>
      <c r="D712" s="13" t="s">
        <v>60</v>
      </c>
      <c r="E712" s="84">
        <v>20228.48</v>
      </c>
      <c r="F712" s="55">
        <v>100</v>
      </c>
      <c r="G712" s="84">
        <v>26312</v>
      </c>
      <c r="H712" s="84">
        <v>22500</v>
      </c>
      <c r="I712" s="84">
        <v>22418.93</v>
      </c>
      <c r="J712" s="51">
        <f t="shared" si="70"/>
        <v>99.63968888888888</v>
      </c>
      <c r="K712" s="47">
        <f t="shared" si="68"/>
        <v>110.8285447052868</v>
      </c>
      <c r="L712" s="160">
        <f t="shared" si="71"/>
        <v>0.08825730181148445</v>
      </c>
    </row>
    <row r="713" spans="1:12" ht="12.75" customHeight="1">
      <c r="A713" s="203"/>
      <c r="B713" s="205"/>
      <c r="C713" s="70">
        <v>4110</v>
      </c>
      <c r="D713" s="13" t="s">
        <v>116</v>
      </c>
      <c r="E713" s="84">
        <v>54377.94</v>
      </c>
      <c r="F713" s="55">
        <v>83</v>
      </c>
      <c r="G713" s="84">
        <v>60000</v>
      </c>
      <c r="H713" s="84">
        <v>55000</v>
      </c>
      <c r="I713" s="84">
        <v>53361.94</v>
      </c>
      <c r="J713" s="51">
        <f t="shared" si="70"/>
        <v>97.0217090909091</v>
      </c>
      <c r="K713" s="47">
        <f t="shared" si="68"/>
        <v>98.13159527558419</v>
      </c>
      <c r="L713" s="160">
        <f t="shared" si="71"/>
        <v>0.21007161554214784</v>
      </c>
    </row>
    <row r="714" spans="1:12" ht="19.5" customHeight="1">
      <c r="A714" s="203"/>
      <c r="B714" s="205"/>
      <c r="C714" s="70">
        <v>4120</v>
      </c>
      <c r="D714" s="13" t="s">
        <v>67</v>
      </c>
      <c r="E714" s="84">
        <v>7116.21</v>
      </c>
      <c r="F714" s="55">
        <v>77</v>
      </c>
      <c r="G714" s="84">
        <v>8500</v>
      </c>
      <c r="H714" s="84">
        <v>7500</v>
      </c>
      <c r="I714" s="84">
        <v>6516</v>
      </c>
      <c r="J714" s="51">
        <f t="shared" si="70"/>
        <v>86.88</v>
      </c>
      <c r="K714" s="47">
        <f t="shared" si="68"/>
        <v>91.56559460724178</v>
      </c>
      <c r="L714" s="160">
        <f t="shared" si="71"/>
        <v>0.025651740676456578</v>
      </c>
    </row>
    <row r="715" spans="1:12" ht="21" customHeight="1">
      <c r="A715" s="203"/>
      <c r="B715" s="205"/>
      <c r="C715" s="70">
        <v>4170</v>
      </c>
      <c r="D715" s="13" t="s">
        <v>30</v>
      </c>
      <c r="E715" s="84">
        <v>26181.08</v>
      </c>
      <c r="F715" s="55">
        <v>87</v>
      </c>
      <c r="G715" s="84">
        <v>30600</v>
      </c>
      <c r="H715" s="84">
        <v>26600</v>
      </c>
      <c r="I715" s="84">
        <v>25686.68</v>
      </c>
      <c r="J715" s="51">
        <f t="shared" si="70"/>
        <v>96.56646616541353</v>
      </c>
      <c r="K715" s="47">
        <f t="shared" si="68"/>
        <v>98.11161342465627</v>
      </c>
      <c r="L715" s="160">
        <f t="shared" si="71"/>
        <v>0.10112155527917796</v>
      </c>
    </row>
    <row r="716" spans="1:12" ht="21.75" customHeight="1">
      <c r="A716" s="203"/>
      <c r="B716" s="205"/>
      <c r="C716" s="70">
        <v>4210</v>
      </c>
      <c r="D716" s="13" t="s">
        <v>14</v>
      </c>
      <c r="E716" s="84">
        <v>124566.2</v>
      </c>
      <c r="F716" s="55">
        <v>94</v>
      </c>
      <c r="G716" s="84">
        <v>148814</v>
      </c>
      <c r="H716" s="84">
        <v>120439.96</v>
      </c>
      <c r="I716" s="84">
        <v>119109.56</v>
      </c>
      <c r="J716" s="51">
        <f t="shared" si="70"/>
        <v>98.8953832266301</v>
      </c>
      <c r="K716" s="47">
        <f t="shared" si="68"/>
        <v>95.61948586374153</v>
      </c>
      <c r="L716" s="160">
        <f t="shared" si="71"/>
        <v>0.46890232431044276</v>
      </c>
    </row>
    <row r="717" spans="1:12" ht="10.5" customHeight="1">
      <c r="A717" s="203"/>
      <c r="B717" s="205"/>
      <c r="C717" s="70">
        <v>4260</v>
      </c>
      <c r="D717" s="13" t="s">
        <v>15</v>
      </c>
      <c r="E717" s="84">
        <v>69418.39</v>
      </c>
      <c r="F717" s="55">
        <v>90</v>
      </c>
      <c r="G717" s="84">
        <v>79306</v>
      </c>
      <c r="H717" s="84">
        <v>79806</v>
      </c>
      <c r="I717" s="84">
        <v>74541.35</v>
      </c>
      <c r="J717" s="51">
        <f t="shared" si="70"/>
        <v>93.40319023632308</v>
      </c>
      <c r="K717" s="47">
        <f t="shared" si="68"/>
        <v>107.37983119458691</v>
      </c>
      <c r="L717" s="160">
        <f t="shared" si="71"/>
        <v>0.2934492602628893</v>
      </c>
    </row>
    <row r="718" spans="1:12" ht="22.5" customHeight="1">
      <c r="A718" s="203"/>
      <c r="B718" s="205"/>
      <c r="C718" s="70">
        <v>4270</v>
      </c>
      <c r="D718" s="69" t="s">
        <v>17</v>
      </c>
      <c r="E718" s="84">
        <v>9635.47</v>
      </c>
      <c r="F718" s="55">
        <v>97</v>
      </c>
      <c r="G718" s="84">
        <v>10240</v>
      </c>
      <c r="H718" s="84">
        <v>7740</v>
      </c>
      <c r="I718" s="84">
        <v>7700.65</v>
      </c>
      <c r="J718" s="51">
        <f t="shared" si="70"/>
        <v>99.49160206718346</v>
      </c>
      <c r="K718" s="47">
        <f t="shared" si="68"/>
        <v>79.91981709247187</v>
      </c>
      <c r="L718" s="160">
        <f>(I718/$I$761)*100</f>
        <v>0.03031538932476294</v>
      </c>
    </row>
    <row r="719" spans="1:12" ht="21" customHeight="1">
      <c r="A719" s="203"/>
      <c r="B719" s="205"/>
      <c r="C719" s="70">
        <v>4280</v>
      </c>
      <c r="D719" s="13" t="s">
        <v>70</v>
      </c>
      <c r="E719" s="84">
        <v>340</v>
      </c>
      <c r="F719" s="55">
        <v>76</v>
      </c>
      <c r="G719" s="84">
        <v>450</v>
      </c>
      <c r="H719" s="84">
        <v>200</v>
      </c>
      <c r="I719" s="84">
        <v>190</v>
      </c>
      <c r="J719" s="51">
        <f t="shared" si="70"/>
        <v>95</v>
      </c>
      <c r="K719" s="47">
        <f t="shared" si="68"/>
        <v>55.88235294117647</v>
      </c>
      <c r="L719" s="160">
        <f>(I719/$I$761)*100</f>
        <v>0.0007479789331686234</v>
      </c>
    </row>
    <row r="720" spans="1:12" ht="13.5" customHeight="1">
      <c r="A720" s="203"/>
      <c r="B720" s="205"/>
      <c r="C720" s="70">
        <v>4300</v>
      </c>
      <c r="D720" s="13" t="s">
        <v>109</v>
      </c>
      <c r="E720" s="84">
        <v>24325.7</v>
      </c>
      <c r="F720" s="55">
        <v>90</v>
      </c>
      <c r="G720" s="84">
        <v>27775</v>
      </c>
      <c r="H720" s="84">
        <v>32521</v>
      </c>
      <c r="I720" s="84">
        <v>32239.84</v>
      </c>
      <c r="J720" s="51">
        <f t="shared" si="70"/>
        <v>99.13545093939301</v>
      </c>
      <c r="K720" s="47">
        <f t="shared" si="68"/>
        <v>132.5340689065474</v>
      </c>
      <c r="L720" s="160">
        <f>(I720/$I$761)*100</f>
        <v>0.1269195848880374</v>
      </c>
    </row>
    <row r="721" spans="1:12" ht="20.25" customHeight="1">
      <c r="A721" s="203"/>
      <c r="B721" s="205"/>
      <c r="C721" s="70">
        <v>4350</v>
      </c>
      <c r="D721" s="13" t="s">
        <v>124</v>
      </c>
      <c r="E721" s="84">
        <v>1078</v>
      </c>
      <c r="F721" s="55">
        <v>98</v>
      </c>
      <c r="G721" s="84"/>
      <c r="H721" s="84"/>
      <c r="I721" s="84"/>
      <c r="J721" s="51"/>
      <c r="K721" s="47"/>
      <c r="L721" s="160"/>
    </row>
    <row r="722" spans="1:12" ht="42" customHeight="1">
      <c r="A722" s="203"/>
      <c r="B722" s="205"/>
      <c r="C722" s="70">
        <v>4360</v>
      </c>
      <c r="D722" s="13" t="s">
        <v>260</v>
      </c>
      <c r="E722" s="84">
        <v>1646.41</v>
      </c>
      <c r="F722" s="55">
        <v>100</v>
      </c>
      <c r="G722" s="84">
        <v>3936</v>
      </c>
      <c r="H722" s="84">
        <v>4536</v>
      </c>
      <c r="I722" s="84">
        <v>4317.54</v>
      </c>
      <c r="J722" s="51">
        <f t="shared" si="70"/>
        <v>95.18386243386243</v>
      </c>
      <c r="K722" s="47">
        <f t="shared" si="68"/>
        <v>262.2396608378229</v>
      </c>
      <c r="L722" s="160"/>
    </row>
    <row r="723" spans="1:12" ht="43.5" customHeight="1">
      <c r="A723" s="203"/>
      <c r="B723" s="205"/>
      <c r="C723" s="70">
        <v>4370</v>
      </c>
      <c r="D723" s="13" t="s">
        <v>261</v>
      </c>
      <c r="E723" s="84">
        <v>990.22</v>
      </c>
      <c r="F723" s="55">
        <v>94</v>
      </c>
      <c r="G723" s="84"/>
      <c r="H723" s="84"/>
      <c r="I723" s="84"/>
      <c r="J723" s="51"/>
      <c r="K723" s="47"/>
      <c r="L723" s="160"/>
    </row>
    <row r="724" spans="1:12" ht="21.75" customHeight="1">
      <c r="A724" s="203"/>
      <c r="B724" s="205"/>
      <c r="C724" s="70">
        <v>4410</v>
      </c>
      <c r="D724" s="13" t="s">
        <v>64</v>
      </c>
      <c r="E724" s="84">
        <v>4583.07</v>
      </c>
      <c r="F724" s="55">
        <v>100</v>
      </c>
      <c r="G724" s="84">
        <v>4600</v>
      </c>
      <c r="H724" s="84">
        <v>2800</v>
      </c>
      <c r="I724" s="84">
        <v>2722.54</v>
      </c>
      <c r="J724" s="51">
        <f t="shared" si="70"/>
        <v>97.23357142857142</v>
      </c>
      <c r="K724" s="47">
        <f t="shared" si="68"/>
        <v>59.404285773509905</v>
      </c>
      <c r="L724" s="160"/>
    </row>
    <row r="725" spans="1:12" ht="13.5" customHeight="1">
      <c r="A725" s="203"/>
      <c r="B725" s="205"/>
      <c r="C725" s="70">
        <v>4430</v>
      </c>
      <c r="D725" s="69" t="s">
        <v>33</v>
      </c>
      <c r="E725" s="84">
        <v>5141.8</v>
      </c>
      <c r="F725" s="55">
        <v>78</v>
      </c>
      <c r="G725" s="84">
        <v>6700</v>
      </c>
      <c r="H725" s="84">
        <v>5700</v>
      </c>
      <c r="I725" s="84">
        <v>5421.3</v>
      </c>
      <c r="J725" s="51">
        <f t="shared" si="70"/>
        <v>95.11052631578949</v>
      </c>
      <c r="K725" s="47">
        <f t="shared" si="68"/>
        <v>105.43583958924889</v>
      </c>
      <c r="L725" s="160"/>
    </row>
    <row r="726" spans="1:12" ht="33" customHeight="1">
      <c r="A726" s="203"/>
      <c r="B726" s="205"/>
      <c r="C726" s="70">
        <v>4440</v>
      </c>
      <c r="D726" s="69" t="s">
        <v>164</v>
      </c>
      <c r="E726" s="84">
        <v>10436.1</v>
      </c>
      <c r="F726" s="55">
        <v>92</v>
      </c>
      <c r="G726" s="84">
        <v>11300</v>
      </c>
      <c r="H726" s="84">
        <v>9370</v>
      </c>
      <c r="I726" s="84">
        <v>9251</v>
      </c>
      <c r="J726" s="51">
        <f t="shared" si="70"/>
        <v>98.7299893276414</v>
      </c>
      <c r="K726" s="47">
        <f t="shared" si="68"/>
        <v>88.64422533321834</v>
      </c>
      <c r="L726" s="160"/>
    </row>
    <row r="727" spans="1:12" ht="22.5" customHeight="1">
      <c r="A727" s="203"/>
      <c r="B727" s="205"/>
      <c r="C727" s="70">
        <v>4480</v>
      </c>
      <c r="D727" s="69" t="s">
        <v>206</v>
      </c>
      <c r="E727" s="84">
        <v>3151</v>
      </c>
      <c r="F727" s="55">
        <v>100</v>
      </c>
      <c r="G727" s="84">
        <v>3200</v>
      </c>
      <c r="H727" s="84">
        <v>3220</v>
      </c>
      <c r="I727" s="84">
        <v>3213</v>
      </c>
      <c r="J727" s="51">
        <f t="shared" si="70"/>
        <v>99.78260869565217</v>
      </c>
      <c r="K727" s="47">
        <f t="shared" si="68"/>
        <v>101.96762932402412</v>
      </c>
      <c r="L727" s="160"/>
    </row>
    <row r="728" spans="1:12" ht="42.75" customHeight="1">
      <c r="A728" s="203"/>
      <c r="B728" s="205"/>
      <c r="C728" s="70">
        <v>4520</v>
      </c>
      <c r="D728" s="13" t="s">
        <v>246</v>
      </c>
      <c r="E728" s="84">
        <v>7968</v>
      </c>
      <c r="F728" s="55">
        <v>83</v>
      </c>
      <c r="G728" s="84">
        <v>9648</v>
      </c>
      <c r="H728" s="84">
        <v>7758</v>
      </c>
      <c r="I728" s="84">
        <v>7754.28</v>
      </c>
      <c r="J728" s="51">
        <f t="shared" si="70"/>
        <v>99.95204949729312</v>
      </c>
      <c r="K728" s="47">
        <f t="shared" si="68"/>
        <v>97.31777108433735</v>
      </c>
      <c r="L728" s="160"/>
    </row>
    <row r="729" spans="1:12" ht="23.25" customHeight="1">
      <c r="A729" s="203"/>
      <c r="B729" s="205"/>
      <c r="C729" s="70">
        <v>4530</v>
      </c>
      <c r="D729" s="13" t="s">
        <v>337</v>
      </c>
      <c r="E729" s="84"/>
      <c r="F729" s="55"/>
      <c r="G729" s="84">
        <v>4000</v>
      </c>
      <c r="H729" s="84">
        <v>8600</v>
      </c>
      <c r="I729" s="84">
        <v>7659</v>
      </c>
      <c r="J729" s="51">
        <f t="shared" si="70"/>
        <v>89.05813953488372</v>
      </c>
      <c r="K729" s="47"/>
      <c r="L729" s="160"/>
    </row>
    <row r="730" spans="1:12" ht="47.25" customHeight="1">
      <c r="A730" s="203"/>
      <c r="B730" s="205"/>
      <c r="C730" s="70">
        <v>4700</v>
      </c>
      <c r="D730" s="13" t="s">
        <v>284</v>
      </c>
      <c r="E730" s="84">
        <v>150</v>
      </c>
      <c r="F730" s="55">
        <v>37.5</v>
      </c>
      <c r="G730" s="84">
        <v>400</v>
      </c>
      <c r="H730" s="84">
        <v>150</v>
      </c>
      <c r="I730" s="84"/>
      <c r="J730" s="51"/>
      <c r="K730" s="47"/>
      <c r="L730" s="160"/>
    </row>
    <row r="731" spans="1:12" ht="31.5" customHeight="1">
      <c r="A731" s="203"/>
      <c r="B731" s="205"/>
      <c r="C731" s="70">
        <v>6057</v>
      </c>
      <c r="D731" s="13" t="s">
        <v>253</v>
      </c>
      <c r="E731" s="84">
        <v>37642.25</v>
      </c>
      <c r="F731" s="55">
        <v>14</v>
      </c>
      <c r="G731" s="84">
        <v>224677.94</v>
      </c>
      <c r="H731" s="84">
        <v>200354.69</v>
      </c>
      <c r="I731" s="84">
        <v>200354.69</v>
      </c>
      <c r="J731" s="51">
        <f t="shared" si="70"/>
        <v>100</v>
      </c>
      <c r="K731" s="47"/>
      <c r="L731" s="160">
        <f aca="true" t="shared" si="72" ref="L731:L739">(I731/$I$761)*100</f>
        <v>0.7887425646396329</v>
      </c>
    </row>
    <row r="732" spans="1:12" ht="31.5" customHeight="1">
      <c r="A732" s="203"/>
      <c r="B732" s="205"/>
      <c r="C732" s="70">
        <v>6059</v>
      </c>
      <c r="D732" s="13" t="s">
        <v>253</v>
      </c>
      <c r="E732" s="84">
        <v>6642.75</v>
      </c>
      <c r="F732" s="55">
        <v>13</v>
      </c>
      <c r="G732" s="84">
        <v>43339.06</v>
      </c>
      <c r="H732" s="84">
        <v>67662.31</v>
      </c>
      <c r="I732" s="84">
        <v>65408.71</v>
      </c>
      <c r="J732" s="51">
        <f t="shared" si="70"/>
        <v>96.6693422083875</v>
      </c>
      <c r="K732" s="47"/>
      <c r="L732" s="160">
        <f t="shared" si="72"/>
        <v>0.2574965111880835</v>
      </c>
    </row>
    <row r="733" spans="1:12" ht="31.5" customHeight="1">
      <c r="A733" s="203"/>
      <c r="B733" s="206"/>
      <c r="C733" s="70">
        <v>6060</v>
      </c>
      <c r="D733" s="13" t="s">
        <v>253</v>
      </c>
      <c r="E733" s="84"/>
      <c r="F733" s="55"/>
      <c r="G733" s="84">
        <v>14800</v>
      </c>
      <c r="H733" s="84">
        <v>14800</v>
      </c>
      <c r="I733" s="84">
        <v>11383.99</v>
      </c>
      <c r="J733" s="51">
        <f t="shared" si="70"/>
        <v>76.91885135135135</v>
      </c>
      <c r="K733" s="47"/>
      <c r="L733" s="160">
        <f t="shared" si="72"/>
        <v>0.04481570892316987</v>
      </c>
    </row>
    <row r="734" spans="1:12" s="12" customFormat="1" ht="30" customHeight="1">
      <c r="A734" s="194"/>
      <c r="B734" s="209">
        <v>92605</v>
      </c>
      <c r="C734" s="44"/>
      <c r="D734" s="2" t="s">
        <v>163</v>
      </c>
      <c r="E734" s="81">
        <f>+E735+E736+E737+E738</f>
        <v>57864.84</v>
      </c>
      <c r="F734" s="87">
        <v>95</v>
      </c>
      <c r="G734" s="81">
        <f>+G735+G736+G737+G738</f>
        <v>71000</v>
      </c>
      <c r="H734" s="81">
        <f>+H735+H736+H737+H738</f>
        <v>66100</v>
      </c>
      <c r="I734" s="81">
        <f>+I735+I736+I737+I738</f>
        <v>65832.13</v>
      </c>
      <c r="J734" s="82">
        <f aca="true" t="shared" si="73" ref="J734:J767">(I734/H734)*100</f>
        <v>99.59475037821484</v>
      </c>
      <c r="K734" s="3">
        <f t="shared" si="68"/>
        <v>113.7687929319428</v>
      </c>
      <c r="L734" s="173">
        <f t="shared" si="72"/>
        <v>0.2591634019243059</v>
      </c>
    </row>
    <row r="735" spans="1:12" s="12" customFormat="1" ht="89.25" customHeight="1">
      <c r="A735" s="194"/>
      <c r="B735" s="210"/>
      <c r="C735" s="24">
        <v>2830</v>
      </c>
      <c r="D735" s="13" t="s">
        <v>286</v>
      </c>
      <c r="E735" s="84">
        <v>50000</v>
      </c>
      <c r="F735" s="55">
        <v>100</v>
      </c>
      <c r="G735" s="84">
        <v>60000</v>
      </c>
      <c r="H735" s="84">
        <v>60000</v>
      </c>
      <c r="I735" s="84">
        <v>60000</v>
      </c>
      <c r="J735" s="55">
        <f t="shared" si="73"/>
        <v>100</v>
      </c>
      <c r="K735" s="47">
        <f t="shared" si="68"/>
        <v>120</v>
      </c>
      <c r="L735" s="173">
        <f t="shared" si="72"/>
        <v>0.2362038736321968</v>
      </c>
    </row>
    <row r="736" spans="1:12" s="12" customFormat="1" ht="21" customHeight="1">
      <c r="A736" s="194"/>
      <c r="B736" s="210"/>
      <c r="C736" s="24">
        <v>4210</v>
      </c>
      <c r="D736" s="13" t="s">
        <v>14</v>
      </c>
      <c r="E736" s="84">
        <v>3315.17</v>
      </c>
      <c r="F736" s="55">
        <v>83</v>
      </c>
      <c r="G736" s="84">
        <v>4000</v>
      </c>
      <c r="H736" s="84">
        <v>2000</v>
      </c>
      <c r="I736" s="84">
        <v>1862.82</v>
      </c>
      <c r="J736" s="55">
        <f t="shared" si="73"/>
        <v>93.14099999999999</v>
      </c>
      <c r="K736" s="47">
        <f t="shared" si="68"/>
        <v>56.190783579725924</v>
      </c>
      <c r="L736" s="160">
        <f t="shared" si="72"/>
        <v>0.007333421664658815</v>
      </c>
    </row>
    <row r="737" spans="1:12" s="12" customFormat="1" ht="11.25" customHeight="1">
      <c r="A737" s="194"/>
      <c r="B737" s="210"/>
      <c r="C737" s="24">
        <v>4300</v>
      </c>
      <c r="D737" s="13" t="s">
        <v>109</v>
      </c>
      <c r="E737" s="84">
        <v>4039.84</v>
      </c>
      <c r="F737" s="55">
        <v>67</v>
      </c>
      <c r="G737" s="84">
        <v>6000</v>
      </c>
      <c r="H737" s="84">
        <v>3500</v>
      </c>
      <c r="I737" s="84">
        <v>3484.55</v>
      </c>
      <c r="J737" s="55">
        <f t="shared" si="73"/>
        <v>99.55857142857143</v>
      </c>
      <c r="K737" s="47">
        <f t="shared" si="68"/>
        <v>86.2546536496495</v>
      </c>
      <c r="L737" s="160">
        <f t="shared" si="72"/>
        <v>0.013717736797751193</v>
      </c>
    </row>
    <row r="738" spans="1:12" s="12" customFormat="1" ht="20.25" customHeight="1">
      <c r="A738" s="194"/>
      <c r="B738" s="210"/>
      <c r="C738" s="24">
        <v>4410</v>
      </c>
      <c r="D738" s="13" t="s">
        <v>64</v>
      </c>
      <c r="E738" s="84">
        <v>509.83</v>
      </c>
      <c r="F738" s="55">
        <v>51</v>
      </c>
      <c r="G738" s="84">
        <v>1000</v>
      </c>
      <c r="H738" s="84">
        <v>600</v>
      </c>
      <c r="I738" s="84">
        <v>484.76</v>
      </c>
      <c r="J738" s="55">
        <f t="shared" si="73"/>
        <v>80.79333333333332</v>
      </c>
      <c r="K738" s="47">
        <f t="shared" si="68"/>
        <v>95.08267461702921</v>
      </c>
      <c r="L738" s="160">
        <f t="shared" si="72"/>
        <v>0.001908369829699062</v>
      </c>
    </row>
    <row r="739" spans="1:12" ht="22.5" customHeight="1">
      <c r="A739" s="194"/>
      <c r="B739" s="190">
        <v>92695</v>
      </c>
      <c r="C739" s="44"/>
      <c r="D739" s="2" t="s">
        <v>25</v>
      </c>
      <c r="E739" s="81">
        <f>SUM(E740:E760)</f>
        <v>2306569.7600000002</v>
      </c>
      <c r="F739" s="140">
        <v>55</v>
      </c>
      <c r="G739" s="81">
        <f>SUM(G740:G760)</f>
        <v>2317329.53</v>
      </c>
      <c r="H739" s="81">
        <f>SUM(H740:H760)</f>
        <v>2231329.53</v>
      </c>
      <c r="I739" s="81">
        <f>SUM(I740:I760)</f>
        <v>2153690.15</v>
      </c>
      <c r="J739" s="82">
        <f t="shared" si="73"/>
        <v>96.52048794424373</v>
      </c>
      <c r="K739" s="3">
        <f t="shared" si="68"/>
        <v>93.37199278984737</v>
      </c>
      <c r="L739" s="159">
        <f t="shared" si="72"/>
        <v>8.478499267225118</v>
      </c>
    </row>
    <row r="740" spans="1:12" s="12" customFormat="1" ht="29.25" customHeight="1">
      <c r="A740" s="194"/>
      <c r="B740" s="194"/>
      <c r="C740" s="24">
        <v>3020</v>
      </c>
      <c r="D740" s="13" t="s">
        <v>158</v>
      </c>
      <c r="E740" s="84">
        <v>1238.24</v>
      </c>
      <c r="F740" s="55">
        <v>55</v>
      </c>
      <c r="G740" s="84">
        <v>1955</v>
      </c>
      <c r="H740" s="84">
        <v>1455</v>
      </c>
      <c r="I740" s="84">
        <v>940.96</v>
      </c>
      <c r="J740" s="51">
        <f t="shared" si="73"/>
        <v>64.67079037800687</v>
      </c>
      <c r="K740" s="47">
        <f t="shared" si="68"/>
        <v>75.99173019769995</v>
      </c>
      <c r="L740" s="160"/>
    </row>
    <row r="741" spans="1:12" s="12" customFormat="1" ht="21" customHeight="1">
      <c r="A741" s="194"/>
      <c r="B741" s="194"/>
      <c r="C741" s="24">
        <v>4010</v>
      </c>
      <c r="D741" s="13" t="s">
        <v>256</v>
      </c>
      <c r="E741" s="84">
        <v>177794.6</v>
      </c>
      <c r="F741" s="55">
        <v>100</v>
      </c>
      <c r="G741" s="84">
        <v>149708</v>
      </c>
      <c r="H741" s="84">
        <v>149708</v>
      </c>
      <c r="I741" s="84">
        <v>141590.7</v>
      </c>
      <c r="J741" s="51">
        <f t="shared" si="73"/>
        <v>94.57791166804714</v>
      </c>
      <c r="K741" s="47">
        <f t="shared" si="68"/>
        <v>79.63723307682011</v>
      </c>
      <c r="L741" s="160">
        <f>(I741/$I$761)*100</f>
        <v>0.5574045301715715</v>
      </c>
    </row>
    <row r="742" spans="1:12" ht="21" customHeight="1">
      <c r="A742" s="194"/>
      <c r="B742" s="194"/>
      <c r="C742" s="24">
        <v>4040</v>
      </c>
      <c r="D742" s="13" t="s">
        <v>257</v>
      </c>
      <c r="E742" s="84">
        <v>14226.23</v>
      </c>
      <c r="F742" s="55">
        <v>99</v>
      </c>
      <c r="G742" s="84">
        <v>16841</v>
      </c>
      <c r="H742" s="84">
        <v>13341</v>
      </c>
      <c r="I742" s="84">
        <v>13307.53</v>
      </c>
      <c r="J742" s="51">
        <f t="shared" si="73"/>
        <v>99.74911925642755</v>
      </c>
      <c r="K742" s="47">
        <f t="shared" si="68"/>
        <v>93.5422104099259</v>
      </c>
      <c r="L742" s="160">
        <f>(I742/$I$761)*100</f>
        <v>0.052388168907944475</v>
      </c>
    </row>
    <row r="743" spans="1:12" ht="21" customHeight="1">
      <c r="A743" s="194"/>
      <c r="B743" s="194"/>
      <c r="C743" s="24">
        <v>4110</v>
      </c>
      <c r="D743" s="13" t="s">
        <v>298</v>
      </c>
      <c r="E743" s="84">
        <v>31676.28</v>
      </c>
      <c r="F743" s="55">
        <v>93</v>
      </c>
      <c r="G743" s="84">
        <v>30000</v>
      </c>
      <c r="H743" s="84">
        <v>35000</v>
      </c>
      <c r="I743" s="84">
        <v>26042.64</v>
      </c>
      <c r="J743" s="85">
        <f t="shared" si="73"/>
        <v>74.40754285714286</v>
      </c>
      <c r="K743" s="47">
        <f t="shared" si="68"/>
        <v>82.21495705935166</v>
      </c>
      <c r="L743" s="160">
        <f>(I743/$I$761)*100</f>
        <v>0.10252287412681324</v>
      </c>
    </row>
    <row r="744" spans="1:12" ht="20.25" customHeight="1">
      <c r="A744" s="194"/>
      <c r="B744" s="194"/>
      <c r="C744" s="24">
        <v>4120</v>
      </c>
      <c r="D744" s="13" t="s">
        <v>67</v>
      </c>
      <c r="E744" s="84">
        <v>3930.98</v>
      </c>
      <c r="F744" s="55">
        <v>76</v>
      </c>
      <c r="G744" s="84">
        <v>4100</v>
      </c>
      <c r="H744" s="84">
        <v>4100</v>
      </c>
      <c r="I744" s="84">
        <v>3104.87</v>
      </c>
      <c r="J744" s="85">
        <f t="shared" si="73"/>
        <v>75.72853658536584</v>
      </c>
      <c r="K744" s="47">
        <f t="shared" si="68"/>
        <v>78.98462978697424</v>
      </c>
      <c r="L744" s="160">
        <f>(I744/$I$761)*100</f>
        <v>0.01222303868540665</v>
      </c>
    </row>
    <row r="745" spans="1:12" ht="21.75" customHeight="1">
      <c r="A745" s="194"/>
      <c r="B745" s="194"/>
      <c r="C745" s="24">
        <v>4170</v>
      </c>
      <c r="D745" s="13" t="s">
        <v>30</v>
      </c>
      <c r="E745" s="84"/>
      <c r="F745" s="55"/>
      <c r="G745" s="84">
        <v>1500</v>
      </c>
      <c r="H745" s="84">
        <v>300</v>
      </c>
      <c r="I745" s="84"/>
      <c r="J745" s="85"/>
      <c r="K745" s="47"/>
      <c r="L745" s="160"/>
    </row>
    <row r="746" spans="1:12" ht="20.25" customHeight="1">
      <c r="A746" s="194"/>
      <c r="B746" s="194"/>
      <c r="C746" s="24">
        <v>4210</v>
      </c>
      <c r="D746" s="13" t="s">
        <v>14</v>
      </c>
      <c r="E746" s="84">
        <v>12385.65</v>
      </c>
      <c r="F746" s="55">
        <v>73</v>
      </c>
      <c r="G746" s="84">
        <v>17400</v>
      </c>
      <c r="H746" s="84">
        <v>12700</v>
      </c>
      <c r="I746" s="84">
        <v>12648.09</v>
      </c>
      <c r="J746" s="85">
        <f t="shared" si="73"/>
        <v>99.59125984251969</v>
      </c>
      <c r="K746" s="47">
        <f t="shared" si="68"/>
        <v>102.11890373133426</v>
      </c>
      <c r="L746" s="160"/>
    </row>
    <row r="747" spans="1:12" ht="11.25" customHeight="1">
      <c r="A747" s="194"/>
      <c r="B747" s="194"/>
      <c r="C747" s="24">
        <v>4220</v>
      </c>
      <c r="D747" s="13" t="s">
        <v>207</v>
      </c>
      <c r="E747" s="84">
        <v>129683.07</v>
      </c>
      <c r="F747" s="55">
        <v>96</v>
      </c>
      <c r="G747" s="84">
        <v>138240</v>
      </c>
      <c r="H747" s="84">
        <v>116540</v>
      </c>
      <c r="I747" s="84">
        <v>114415.57</v>
      </c>
      <c r="J747" s="85">
        <f t="shared" si="73"/>
        <v>98.1770808306161</v>
      </c>
      <c r="K747" s="47">
        <f t="shared" si="68"/>
        <v>88.22706772749905</v>
      </c>
      <c r="L747" s="160">
        <f>(I747/$I$761)*100</f>
        <v>0.45042334729726285</v>
      </c>
    </row>
    <row r="748" spans="1:12" ht="12.75" customHeight="1">
      <c r="A748" s="194"/>
      <c r="B748" s="194"/>
      <c r="C748" s="24">
        <v>4270</v>
      </c>
      <c r="D748" s="13" t="s">
        <v>17</v>
      </c>
      <c r="E748" s="84">
        <v>3205.28</v>
      </c>
      <c r="F748" s="55">
        <v>92</v>
      </c>
      <c r="G748" s="84">
        <v>3584</v>
      </c>
      <c r="H748" s="84">
        <v>784</v>
      </c>
      <c r="I748" s="84">
        <v>676.8</v>
      </c>
      <c r="J748" s="85">
        <f t="shared" si="73"/>
        <v>86.3265306122449</v>
      </c>
      <c r="K748" s="47">
        <f t="shared" si="68"/>
        <v>21.11515998602306</v>
      </c>
      <c r="L748" s="160">
        <f aca="true" t="shared" si="74" ref="L748:L757">(I748/$I$761)*100</f>
        <v>0.0026643796945711802</v>
      </c>
    </row>
    <row r="749" spans="1:12" ht="12" customHeight="1">
      <c r="A749" s="194"/>
      <c r="B749" s="194"/>
      <c r="C749" s="24">
        <v>4280</v>
      </c>
      <c r="D749" s="49" t="s">
        <v>70</v>
      </c>
      <c r="E749" s="84">
        <v>320</v>
      </c>
      <c r="F749" s="55">
        <v>80</v>
      </c>
      <c r="G749" s="84">
        <v>300</v>
      </c>
      <c r="H749" s="84">
        <v>300</v>
      </c>
      <c r="I749" s="84">
        <v>95</v>
      </c>
      <c r="J749" s="85">
        <f t="shared" si="73"/>
        <v>31.666666666666664</v>
      </c>
      <c r="K749" s="47">
        <f t="shared" si="68"/>
        <v>29.6875</v>
      </c>
      <c r="L749" s="160">
        <f t="shared" si="74"/>
        <v>0.0003739894665843117</v>
      </c>
    </row>
    <row r="750" spans="1:12" ht="13.5" customHeight="1">
      <c r="A750" s="194"/>
      <c r="B750" s="194"/>
      <c r="C750" s="24">
        <v>4300</v>
      </c>
      <c r="D750" s="49" t="s">
        <v>19</v>
      </c>
      <c r="E750" s="84">
        <v>801.95</v>
      </c>
      <c r="F750" s="55">
        <v>27</v>
      </c>
      <c r="G750" s="84">
        <v>3000</v>
      </c>
      <c r="H750" s="84">
        <v>1700</v>
      </c>
      <c r="I750" s="84">
        <v>581.71</v>
      </c>
      <c r="J750" s="85">
        <f t="shared" si="73"/>
        <v>34.21823529411765</v>
      </c>
      <c r="K750" s="47">
        <f t="shared" si="68"/>
        <v>72.53694120581083</v>
      </c>
      <c r="L750" s="160">
        <f t="shared" si="74"/>
        <v>0.0022900359221764205</v>
      </c>
    </row>
    <row r="751" spans="1:12" ht="55.5" customHeight="1">
      <c r="A751" s="194"/>
      <c r="B751" s="194"/>
      <c r="C751" s="24">
        <v>4400</v>
      </c>
      <c r="D751" s="49" t="s">
        <v>336</v>
      </c>
      <c r="E751" s="84"/>
      <c r="F751" s="55"/>
      <c r="G751" s="84">
        <v>5800</v>
      </c>
      <c r="H751" s="84"/>
      <c r="I751" s="84"/>
      <c r="J751" s="85"/>
      <c r="K751" s="47"/>
      <c r="L751" s="160"/>
    </row>
    <row r="752" spans="1:12" ht="12" customHeight="1">
      <c r="A752" s="194"/>
      <c r="B752" s="194"/>
      <c r="C752" s="24">
        <v>4410</v>
      </c>
      <c r="D752" s="49" t="s">
        <v>208</v>
      </c>
      <c r="E752" s="84">
        <v>371.09</v>
      </c>
      <c r="F752" s="55">
        <v>93</v>
      </c>
      <c r="G752" s="84">
        <v>500</v>
      </c>
      <c r="H752" s="84">
        <v>500</v>
      </c>
      <c r="I752" s="84">
        <v>117.01</v>
      </c>
      <c r="J752" s="85">
        <f t="shared" si="73"/>
        <v>23.402</v>
      </c>
      <c r="K752" s="47">
        <f t="shared" si="68"/>
        <v>31.531434422916277</v>
      </c>
      <c r="L752" s="160">
        <f t="shared" si="74"/>
        <v>0.0004606369208950559</v>
      </c>
    </row>
    <row r="753" spans="1:12" ht="23.25" customHeight="1">
      <c r="A753" s="194"/>
      <c r="B753" s="194"/>
      <c r="C753" s="24">
        <v>4440</v>
      </c>
      <c r="D753" s="49" t="s">
        <v>164</v>
      </c>
      <c r="E753" s="84">
        <v>6563.58</v>
      </c>
      <c r="F753" s="55">
        <v>82</v>
      </c>
      <c r="G753" s="84"/>
      <c r="H753" s="84">
        <v>6500</v>
      </c>
      <c r="I753" s="84">
        <v>6377.61</v>
      </c>
      <c r="J753" s="55">
        <f t="shared" si="73"/>
        <v>98.11707692307692</v>
      </c>
      <c r="K753" s="47">
        <f t="shared" si="68"/>
        <v>97.16663771904966</v>
      </c>
      <c r="L753" s="160"/>
    </row>
    <row r="754" spans="1:12" ht="45" customHeight="1">
      <c r="A754" s="194"/>
      <c r="B754" s="194"/>
      <c r="C754" s="24">
        <v>4700</v>
      </c>
      <c r="D754" s="13" t="s">
        <v>284</v>
      </c>
      <c r="E754" s="84">
        <v>100</v>
      </c>
      <c r="F754" s="55">
        <v>33</v>
      </c>
      <c r="G754" s="84">
        <v>300</v>
      </c>
      <c r="H754" s="84">
        <v>300</v>
      </c>
      <c r="I754" s="84"/>
      <c r="J754" s="55"/>
      <c r="K754" s="47"/>
      <c r="L754" s="160"/>
    </row>
    <row r="755" spans="1:12" ht="34.5" customHeight="1">
      <c r="A755" s="194"/>
      <c r="B755" s="194"/>
      <c r="C755" s="24">
        <v>6050</v>
      </c>
      <c r="D755" s="13" t="s">
        <v>253</v>
      </c>
      <c r="E755" s="84"/>
      <c r="F755" s="55"/>
      <c r="G755" s="84">
        <v>10000</v>
      </c>
      <c r="H755" s="84">
        <v>10000</v>
      </c>
      <c r="I755" s="84"/>
      <c r="J755" s="55"/>
      <c r="K755" s="47"/>
      <c r="L755" s="160"/>
    </row>
    <row r="756" spans="1:12" ht="30" customHeight="1">
      <c r="A756" s="194"/>
      <c r="B756" s="194"/>
      <c r="C756" s="24">
        <v>6057</v>
      </c>
      <c r="D756" s="49" t="s">
        <v>253</v>
      </c>
      <c r="E756" s="84">
        <v>1501497.57</v>
      </c>
      <c r="F756" s="55">
        <v>50</v>
      </c>
      <c r="G756" s="84">
        <v>1529729.93</v>
      </c>
      <c r="H756" s="84">
        <v>1519729.93</v>
      </c>
      <c r="I756" s="84">
        <v>1508580.18</v>
      </c>
      <c r="J756" s="55">
        <f t="shared" si="73"/>
        <v>99.26633345965622</v>
      </c>
      <c r="K756" s="47">
        <f t="shared" si="68"/>
        <v>100.47170306109786</v>
      </c>
      <c r="L756" s="160">
        <f t="shared" si="74"/>
        <v>5.938874703345945</v>
      </c>
    </row>
    <row r="757" spans="1:12" ht="30.75" customHeight="1">
      <c r="A757" s="194"/>
      <c r="B757" s="194"/>
      <c r="C757" s="24">
        <v>6059</v>
      </c>
      <c r="D757" s="49" t="s">
        <v>253</v>
      </c>
      <c r="E757" s="84">
        <v>372290.81</v>
      </c>
      <c r="F757" s="55">
        <v>53</v>
      </c>
      <c r="G757" s="84">
        <v>398321.6</v>
      </c>
      <c r="H757" s="84">
        <v>348321.6</v>
      </c>
      <c r="I757" s="84">
        <v>325211.48</v>
      </c>
      <c r="J757" s="55">
        <f t="shared" si="73"/>
        <v>93.3652923045829</v>
      </c>
      <c r="K757" s="47">
        <f t="shared" si="68"/>
        <v>87.35415198672241</v>
      </c>
      <c r="L757" s="160">
        <f t="shared" si="74"/>
        <v>1.280270188760995</v>
      </c>
    </row>
    <row r="758" spans="1:12" ht="30.75" customHeight="1">
      <c r="A758" s="194"/>
      <c r="B758" s="194"/>
      <c r="C758" s="24">
        <v>6060</v>
      </c>
      <c r="D758" s="49" t="s">
        <v>253</v>
      </c>
      <c r="E758" s="84"/>
      <c r="F758" s="55"/>
      <c r="G758" s="84">
        <v>6050</v>
      </c>
      <c r="H758" s="84">
        <v>10050</v>
      </c>
      <c r="I758" s="84"/>
      <c r="J758" s="55"/>
      <c r="K758" s="47"/>
      <c r="L758" s="160"/>
    </row>
    <row r="759" spans="1:12" ht="33.75">
      <c r="A759" s="191"/>
      <c r="B759" s="191"/>
      <c r="C759" s="24">
        <v>6067</v>
      </c>
      <c r="D759" s="13" t="s">
        <v>253</v>
      </c>
      <c r="E759" s="84">
        <v>31393</v>
      </c>
      <c r="F759" s="55">
        <v>100</v>
      </c>
      <c r="G759" s="84"/>
      <c r="H759" s="84"/>
      <c r="I759" s="84"/>
      <c r="J759" s="55"/>
      <c r="K759" s="47"/>
      <c r="L759" s="160"/>
    </row>
    <row r="760" spans="1:12" ht="33.75">
      <c r="A760" s="192"/>
      <c r="B760" s="192"/>
      <c r="C760" s="24">
        <v>6069</v>
      </c>
      <c r="D760" s="13" t="s">
        <v>253</v>
      </c>
      <c r="E760" s="84">
        <v>19091.43</v>
      </c>
      <c r="F760" s="55">
        <v>83</v>
      </c>
      <c r="G760" s="84"/>
      <c r="H760" s="84"/>
      <c r="I760" s="84"/>
      <c r="J760" s="55"/>
      <c r="K760" s="47"/>
      <c r="L760" s="160"/>
    </row>
    <row r="761" spans="1:12" s="23" customFormat="1" ht="21">
      <c r="A761" s="46"/>
      <c r="B761" s="44" t="s">
        <v>141</v>
      </c>
      <c r="C761" s="44"/>
      <c r="D761" s="86" t="s">
        <v>154</v>
      </c>
      <c r="E761" s="81">
        <f>E706+E684+E641+E630+E482+E456+E229+E219+E193+E139+E82+E73+E55+E27+E5+E226+E610+E188</f>
        <v>27088489.84</v>
      </c>
      <c r="F761" s="87">
        <v>86</v>
      </c>
      <c r="G761" s="81">
        <f>G706+G684+G641+G630+G482+G456+G229+G219+G193+G139+G82+G73+G55+G27+G5+G226+G610+G188</f>
        <v>27368850.89</v>
      </c>
      <c r="H761" s="81">
        <f>H706+H684+H641+H630+H482+H456+H229+H219+H193+H139+H82+H73+H55+H27+H5+H226+H610+H188</f>
        <v>27009934.69</v>
      </c>
      <c r="I761" s="81">
        <f>I706+I684+I641+I630+I482+I456+I229+I219+I193+I139+I82+I73+I55+I27+I5+I226+I610+I188</f>
        <v>25401784.939999998</v>
      </c>
      <c r="J761" s="82">
        <f t="shared" si="73"/>
        <v>94.04608056829032</v>
      </c>
      <c r="K761" s="3">
        <f t="shared" si="68"/>
        <v>93.77335204006336</v>
      </c>
      <c r="L761" s="9">
        <f aca="true" t="shared" si="75" ref="L761:L796">(I761/$I$761)*100</f>
        <v>100</v>
      </c>
    </row>
    <row r="762" spans="1:12" ht="22.5">
      <c r="A762" s="31"/>
      <c r="B762" s="78"/>
      <c r="C762" s="78"/>
      <c r="D762" s="13" t="s">
        <v>184</v>
      </c>
      <c r="E762" s="83">
        <f>E7+E29+E57+E84+E195+E230+E643+E686+E708+E75</f>
        <v>4299154.52</v>
      </c>
      <c r="F762" s="83">
        <v>57</v>
      </c>
      <c r="G762" s="83">
        <f>G7+G29+G57+G84+G195+G230+G643+G686+G708+G75</f>
        <v>4212704.54</v>
      </c>
      <c r="H762" s="83">
        <f>H7+H29+H57+H84+H195+H230+H643+H686+H708+H75</f>
        <v>2743788.53</v>
      </c>
      <c r="I762" s="83">
        <f>I7+I29+I57+I84+I195+I230+I643+I686+I708+I75</f>
        <v>2297892.6300000004</v>
      </c>
      <c r="J762" s="51">
        <f t="shared" si="73"/>
        <v>83.74889700409967</v>
      </c>
      <c r="K762" s="47">
        <f t="shared" si="68"/>
        <v>53.44987297641958</v>
      </c>
      <c r="L762" s="160">
        <f t="shared" si="75"/>
        <v>9.046185673281276</v>
      </c>
    </row>
    <row r="763" spans="1:12" ht="11.25">
      <c r="A763" s="31"/>
      <c r="B763" s="78"/>
      <c r="C763" s="78"/>
      <c r="D763" s="13" t="s">
        <v>214</v>
      </c>
      <c r="E763" s="84">
        <f>E8+E30+E58++E84+E196+E230+E644+E708+E75</f>
        <v>4222654.52</v>
      </c>
      <c r="F763" s="84">
        <v>57</v>
      </c>
      <c r="G763" s="84">
        <f>G8+G30+G58++G84+G196+G230+G644+G708+G75</f>
        <v>4192704.54</v>
      </c>
      <c r="H763" s="84">
        <f>H8+H30+H58++H84+H196+H230+H644+H708+H75</f>
        <v>2721788.53</v>
      </c>
      <c r="I763" s="84">
        <f>I8+I30+I58++I84+I196+I230+I644+I708+I75</f>
        <v>2282295.91</v>
      </c>
      <c r="J763" s="51">
        <f t="shared" si="73"/>
        <v>83.85280064355331</v>
      </c>
      <c r="K763" s="47">
        <f t="shared" si="68"/>
        <v>54.048842953886755</v>
      </c>
      <c r="L763" s="160">
        <f t="shared" si="75"/>
        <v>8.984785578615329</v>
      </c>
    </row>
    <row r="764" spans="1:12" ht="16.5" customHeight="1">
      <c r="A764" s="31"/>
      <c r="B764" s="78"/>
      <c r="C764" s="78"/>
      <c r="D764" s="66" t="s">
        <v>234</v>
      </c>
      <c r="E764" s="67">
        <f>E657+E690+E199</f>
        <v>76500</v>
      </c>
      <c r="F764" s="67">
        <v>100</v>
      </c>
      <c r="G764" s="67">
        <f>G657+G690+G199</f>
        <v>20000</v>
      </c>
      <c r="H764" s="67">
        <f>H657+H690+H199</f>
        <v>22000</v>
      </c>
      <c r="I764" s="67">
        <f>I657+I690+I199</f>
        <v>15596.72</v>
      </c>
      <c r="J764" s="51">
        <f>(I764/H764)*100</f>
        <v>70.8941818181818</v>
      </c>
      <c r="K764" s="47">
        <f t="shared" si="68"/>
        <v>20.387869281045752</v>
      </c>
      <c r="L764" s="160">
        <f t="shared" si="75"/>
        <v>0.061400094665945947</v>
      </c>
    </row>
    <row r="765" spans="1:12" ht="11.25">
      <c r="A765" s="31"/>
      <c r="B765" s="78"/>
      <c r="C765" s="78"/>
      <c r="D765" s="148" t="s">
        <v>233</v>
      </c>
      <c r="E765" s="149">
        <v>95</v>
      </c>
      <c r="F765" s="149">
        <v>95</v>
      </c>
      <c r="G765" s="149">
        <f>SUM(G763:G764)</f>
        <v>4212704.54</v>
      </c>
      <c r="H765" s="149">
        <f>SUM(H763:H764)</f>
        <v>2743788.53</v>
      </c>
      <c r="I765" s="149">
        <f>SUM(I763:I764)</f>
        <v>2297892.6300000004</v>
      </c>
      <c r="J765" s="51">
        <f>(I765/H765)*100</f>
        <v>83.74889700409967</v>
      </c>
      <c r="K765" s="47"/>
      <c r="L765" s="160">
        <f t="shared" si="75"/>
        <v>9.046185673281276</v>
      </c>
    </row>
    <row r="766" spans="4:12" ht="11.25">
      <c r="D766" s="29" t="s">
        <v>12</v>
      </c>
      <c r="E766" s="27">
        <f>E761-E762</f>
        <v>22789335.32</v>
      </c>
      <c r="F766" s="25">
        <v>95</v>
      </c>
      <c r="G766" s="27">
        <f>G761-G762</f>
        <v>23156146.35</v>
      </c>
      <c r="H766" s="27">
        <f>H761-H762</f>
        <v>24266146.16</v>
      </c>
      <c r="I766" s="27">
        <f>I761-I762</f>
        <v>23103892.31</v>
      </c>
      <c r="J766" s="51">
        <f t="shared" si="73"/>
        <v>95.21038964186309</v>
      </c>
      <c r="K766" s="47">
        <f t="shared" si="68"/>
        <v>101.38028154653524</v>
      </c>
      <c r="L766" s="160">
        <f t="shared" si="75"/>
        <v>90.95381432671873</v>
      </c>
    </row>
    <row r="767" spans="4:12" ht="11.25">
      <c r="D767" s="143"/>
      <c r="E767" s="152">
        <f>E6++E28+E56+E74+E83+E139+E194+E219+E226+E231+E456+E482+E610+E630+E642+E685+E707+E188</f>
        <v>22789335.319999997</v>
      </c>
      <c r="F767" s="152">
        <v>95</v>
      </c>
      <c r="G767" s="152">
        <f>G6++G28+G56+G74+G83+G139+G194+G219+G226+G231+G456+G482+G610+G630+G642+G685+G707+G188</f>
        <v>23156146.35</v>
      </c>
      <c r="H767" s="152">
        <f>H6++H28+H56+H74+H83+H139+H194+H219+H226+H231+H456+H482+H610+H630+H642+H685+H707+H188</f>
        <v>24266146.160000004</v>
      </c>
      <c r="I767" s="152">
        <f>I6++I28+I56+I74+I83+I139+I194+I219+I226+I231+I456+I482+I610+I630+I642+I685+I707+I188</f>
        <v>23103892.310000002</v>
      </c>
      <c r="J767" s="82">
        <f t="shared" si="73"/>
        <v>95.21038964186309</v>
      </c>
      <c r="K767" s="93">
        <f t="shared" si="68"/>
        <v>101.38028154653527</v>
      </c>
      <c r="L767" s="160">
        <f t="shared" si="75"/>
        <v>90.95381432671874</v>
      </c>
    </row>
    <row r="768" spans="4:12" ht="11.25">
      <c r="D768" s="29" t="s">
        <v>216</v>
      </c>
      <c r="E768" s="126">
        <f>E766-E767</f>
        <v>0</v>
      </c>
      <c r="F768" s="126"/>
      <c r="G768" s="126">
        <f>G766-G767</f>
        <v>0</v>
      </c>
      <c r="H768" s="126">
        <f>H766-H767</f>
        <v>0</v>
      </c>
      <c r="I768" s="126">
        <f>I766-I767</f>
        <v>0</v>
      </c>
      <c r="J768" s="51"/>
      <c r="K768" s="3"/>
      <c r="L768" s="160">
        <f t="shared" si="75"/>
        <v>0</v>
      </c>
    </row>
    <row r="769" spans="5:12" ht="11.25">
      <c r="E769" s="126"/>
      <c r="F769" s="126"/>
      <c r="G769" s="126"/>
      <c r="H769" s="126"/>
      <c r="I769" s="126"/>
      <c r="J769" s="51"/>
      <c r="K769" s="3"/>
      <c r="L769" s="160">
        <f t="shared" si="75"/>
        <v>0</v>
      </c>
    </row>
    <row r="770" spans="2:12" ht="30.75" customHeight="1">
      <c r="B770" s="207" t="s">
        <v>244</v>
      </c>
      <c r="C770" s="208"/>
      <c r="D770" s="143" t="s">
        <v>232</v>
      </c>
      <c r="E770" s="144">
        <f>E772+E773+E774+E775+E776+E777+E778+E779+E781+E783+E780+E782</f>
        <v>8217480.929999999</v>
      </c>
      <c r="F770" s="144"/>
      <c r="G770" s="144">
        <f>G772+G773+G774+G775+G776+G777+G778+G779+G781+G783+G780+G782</f>
        <v>8215966.48</v>
      </c>
      <c r="H770" s="144">
        <f>H772+H773+H774+H775+H776+H777+H778+H779+H781+H783+H780+H782</f>
        <v>8688361.56</v>
      </c>
      <c r="I770" s="144">
        <f>I772+I773+I774+I775+I776+I777+I778+I779+I781+I783+I780+I782</f>
        <v>8263235.1899999995</v>
      </c>
      <c r="J770" s="82">
        <f>I770/H770*100</f>
        <v>95.10694430630944</v>
      </c>
      <c r="K770" s="3">
        <f aca="true" t="shared" si="76" ref="K770:K796">(I770/E770)*100</f>
        <v>100.55679180018493</v>
      </c>
      <c r="L770" s="173">
        <f t="shared" si="75"/>
        <v>32.53013601019803</v>
      </c>
    </row>
    <row r="771" spans="4:12" ht="9.75" customHeight="1">
      <c r="D771" s="66"/>
      <c r="E771" s="67"/>
      <c r="F771" s="124"/>
      <c r="G771" s="67"/>
      <c r="H771" s="67"/>
      <c r="I771" s="67"/>
      <c r="J771" s="82"/>
      <c r="K771" s="3"/>
      <c r="L771" s="160">
        <f t="shared" si="75"/>
        <v>0</v>
      </c>
    </row>
    <row r="772" spans="3:12" ht="12" customHeight="1">
      <c r="C772" s="30">
        <v>10</v>
      </c>
      <c r="D772" s="66" t="s">
        <v>235</v>
      </c>
      <c r="E772" s="67">
        <f>E21+E22</f>
        <v>7360.2300000000005</v>
      </c>
      <c r="F772" s="67"/>
      <c r="G772" s="67">
        <f>G21+G22</f>
        <v>4220</v>
      </c>
      <c r="H772" s="67">
        <f>H21+H22</f>
        <v>7962.929999999999</v>
      </c>
      <c r="I772" s="67">
        <f>I21+I22</f>
        <v>7962.929999999999</v>
      </c>
      <c r="J772" s="82">
        <f aca="true" t="shared" si="77" ref="J772:J796">I772/H772*100</f>
        <v>100</v>
      </c>
      <c r="K772" s="3">
        <f t="shared" si="76"/>
        <v>108.1886028018146</v>
      </c>
      <c r="L772" s="160">
        <f t="shared" si="75"/>
        <v>0.03134791519103382</v>
      </c>
    </row>
    <row r="773" spans="3:12" ht="11.25" customHeight="1">
      <c r="C773" s="30">
        <v>600</v>
      </c>
      <c r="D773" s="126" t="s">
        <v>237</v>
      </c>
      <c r="E773" s="67">
        <f>E41+E42+E43+E44</f>
        <v>12786.93</v>
      </c>
      <c r="F773" s="67"/>
      <c r="G773" s="67">
        <f>G41+G42+G43+G44</f>
        <v>31646</v>
      </c>
      <c r="H773" s="67">
        <f>H41+H42+H43+H44</f>
        <v>24119</v>
      </c>
      <c r="I773" s="67">
        <f>I41+I42+I43+I44</f>
        <v>14141.210000000001</v>
      </c>
      <c r="J773" s="82">
        <f t="shared" si="77"/>
        <v>58.6309963099631</v>
      </c>
      <c r="K773" s="3">
        <f t="shared" si="76"/>
        <v>110.59112703361949</v>
      </c>
      <c r="L773" s="160">
        <f t="shared" si="75"/>
        <v>0.055670142997439304</v>
      </c>
    </row>
    <row r="774" spans="3:12" ht="20.25" customHeight="1">
      <c r="C774" s="30">
        <v>750</v>
      </c>
      <c r="D774" s="66" t="s">
        <v>314</v>
      </c>
      <c r="E774" s="67">
        <f>E86+E87+E88+E89+E99+E100+E101+E102+E129+E130+E131</f>
        <v>1944194.63</v>
      </c>
      <c r="F774" s="67"/>
      <c r="G774" s="67">
        <f>G86+G87+G88+G89+G99+G100+G101+G102+G129+G130+G131</f>
        <v>2166770.49</v>
      </c>
      <c r="H774" s="67">
        <f>H86+H87+H88+H89+H99+H100+H101+H102+H129+H130+H131</f>
        <v>2288386.49</v>
      </c>
      <c r="I774" s="67">
        <f>I86+I87+I88+I89+I99+I100+I101+I102+I129+I130+I131</f>
        <v>2101661.88</v>
      </c>
      <c r="J774" s="82">
        <f t="shared" si="77"/>
        <v>91.84033768701369</v>
      </c>
      <c r="K774" s="3">
        <f t="shared" si="76"/>
        <v>108.09935628718405</v>
      </c>
      <c r="L774" s="160">
        <f t="shared" si="75"/>
        <v>8.273677952018753</v>
      </c>
    </row>
    <row r="775" spans="3:12" ht="10.5" customHeight="1">
      <c r="C775" s="30">
        <v>751</v>
      </c>
      <c r="D775" s="66" t="s">
        <v>238</v>
      </c>
      <c r="E775" s="67">
        <f>+E141+E142+E165+E166+E182+E183+E147+E148+E156+E157+E173+E174</f>
        <v>3040.44</v>
      </c>
      <c r="F775" s="67"/>
      <c r="G775" s="67">
        <f>+G141+G142+G165+G166+G182+G183+G147+G148+G156+G157+G173+G174</f>
        <v>210.99</v>
      </c>
      <c r="H775" s="67">
        <f>+H141+H142+H165+H166+H182+H183+H147+H148+H156+H157+H173+H174</f>
        <v>4377.78</v>
      </c>
      <c r="I775" s="67">
        <f>+I141+I142+I165+I166+I182+I183+I147+I148+I156+I157+I173+I174</f>
        <v>4377.78</v>
      </c>
      <c r="J775" s="82">
        <f t="shared" si="77"/>
        <v>100</v>
      </c>
      <c r="K775" s="3">
        <f t="shared" si="76"/>
        <v>143.98508110668192</v>
      </c>
      <c r="L775" s="160">
        <f t="shared" si="75"/>
        <v>0.017234143231825975</v>
      </c>
    </row>
    <row r="776" spans="3:12" ht="21" customHeight="1">
      <c r="C776" s="30">
        <v>754</v>
      </c>
      <c r="D776" s="66" t="s">
        <v>313</v>
      </c>
      <c r="E776" s="67"/>
      <c r="F776" s="67"/>
      <c r="G776" s="67"/>
      <c r="H776" s="67"/>
      <c r="I776" s="67"/>
      <c r="J776" s="82"/>
      <c r="K776" s="3"/>
      <c r="L776" s="160">
        <f t="shared" si="75"/>
        <v>0</v>
      </c>
    </row>
    <row r="777" spans="3:12" ht="17.25" customHeight="1">
      <c r="C777" s="30">
        <v>801</v>
      </c>
      <c r="D777" s="66" t="s">
        <v>239</v>
      </c>
      <c r="E777" s="67">
        <f>E236+E239+E242+E245+E282+E284+E285+E287+E315+E318+E319+E322+E352+E353+E354+E355++E365+E366+E367+E368+E386+E389+E390+E393+E409+E410+E411+E412++E434+E435+E436+E437+E445+E446+E447</f>
        <v>4651636.609999999</v>
      </c>
      <c r="F777" s="67"/>
      <c r="G777" s="67">
        <f>G236+G239+G242+G245+G282+G284+G285+G287+G315+G318+G319+G322+G352+G353+G354+G355++G365+G366+G367+G368+G386+G389+G390+G393+G409+G410+G411+G412++G434+G435+G436+G437+G445+G446+G447</f>
        <v>4332430</v>
      </c>
      <c r="H777" s="67">
        <f>H236+H239+H242+H245+H282+H284+H285+H287+H315+H318+H319+H322+H352+H353+H354+H355++H365+H366+H367+H368+H386+H389+H390+H393+H409+H410+H411+H412++H434+H435+H436+H437+H445+H446+H447</f>
        <v>4734987</v>
      </c>
      <c r="I777" s="67">
        <f>I236+I239+I242+I245+I282+I284+I285+I287+I315+I318+I319+I322+I352+I353+I354+I355++I365+I366+I367+I368+I386+I389+I390+I393+I409+I410+I411+I412++I434+I435+I436+I437+I445+I446+I447</f>
        <v>4567999.49</v>
      </c>
      <c r="J777" s="82">
        <f t="shared" si="77"/>
        <v>96.47332695950381</v>
      </c>
      <c r="K777" s="3">
        <f t="shared" si="76"/>
        <v>98.20198508584704</v>
      </c>
      <c r="L777" s="160">
        <f t="shared" si="75"/>
        <v>17.98298623813166</v>
      </c>
    </row>
    <row r="778" spans="3:12" ht="13.5" customHeight="1">
      <c r="C778" s="30">
        <v>851</v>
      </c>
      <c r="D778" s="66" t="s">
        <v>240</v>
      </c>
      <c r="E778" s="67">
        <f>E464+E465+E466+E467+E477+E478+E479</f>
        <v>12475.84</v>
      </c>
      <c r="F778" s="67"/>
      <c r="G778" s="67">
        <f>G464+G465+G466+G467+G477+G478+G479</f>
        <v>16021</v>
      </c>
      <c r="H778" s="67">
        <f>H464+H465+H466+H467+H477+H478+H479</f>
        <v>9756.009999999998</v>
      </c>
      <c r="I778" s="67">
        <f>I464+I465+I466+I467+I477+I478+I479</f>
        <v>7878.610000000001</v>
      </c>
      <c r="J778" s="82">
        <f t="shared" si="77"/>
        <v>80.75647728938368</v>
      </c>
      <c r="K778" s="3">
        <f t="shared" si="76"/>
        <v>63.1509381332239</v>
      </c>
      <c r="L778" s="160">
        <f t="shared" si="75"/>
        <v>0.031015970013956038</v>
      </c>
    </row>
    <row r="779" spans="3:12" ht="12.75" customHeight="1">
      <c r="C779" s="30">
        <v>852</v>
      </c>
      <c r="D779" s="66" t="s">
        <v>241</v>
      </c>
      <c r="E779" s="67">
        <f>E490+E491+E492+E493+E508+E509+E514+E515+E516+E517++E547+E548+E549+E550+E572+E573+E574+E575+E585+E586+E587+E588+E602+E603+E604</f>
        <v>760042.1399999999</v>
      </c>
      <c r="F779" s="67"/>
      <c r="G779" s="67">
        <f>G490+G491+G492+G493+G508+G509+G514+G515+G516+G517++G547+G548+G549+G550+G572+G573+G574+G575+G585+G586+G587+G588+G602+G603+G604</f>
        <v>831635</v>
      </c>
      <c r="H779" s="67">
        <f>H490+H491+H492+H493+H508+H509+H514+H515+H516+H517++H547+H548+H549+H550+H572+H573+H574+H575+H585+H586+H587+H588+H602+H603+H604</f>
        <v>834223.3500000001</v>
      </c>
      <c r="I779" s="67">
        <f>I490+I491+I492+I493+I508+I509+I514+I515+I516+I517++I547+I548+I549+I550+I572+I573+I574+I575+I585+I586+I587+I588+I602+I603+I604</f>
        <v>809611.35</v>
      </c>
      <c r="J779" s="82">
        <f t="shared" si="77"/>
        <v>97.04971096769228</v>
      </c>
      <c r="K779" s="3">
        <f t="shared" si="76"/>
        <v>106.52190285133403</v>
      </c>
      <c r="L779" s="160">
        <f t="shared" si="75"/>
        <v>3.1872222834432042</v>
      </c>
    </row>
    <row r="780" spans="3:12" ht="22.5" customHeight="1">
      <c r="C780" s="30">
        <v>853</v>
      </c>
      <c r="D780" s="66" t="s">
        <v>364</v>
      </c>
      <c r="E780" s="67">
        <f>E614+E618+E620</f>
        <v>1049.2</v>
      </c>
      <c r="F780" s="67"/>
      <c r="G780" s="67">
        <f>G614+G618+G620</f>
        <v>0</v>
      </c>
      <c r="H780" s="67">
        <f>H614+H618+H620</f>
        <v>0</v>
      </c>
      <c r="I780" s="67">
        <f>I614+I618+I620</f>
        <v>0</v>
      </c>
      <c r="J780" s="82"/>
      <c r="K780" s="3"/>
      <c r="L780" s="160"/>
    </row>
    <row r="781" spans="3:12" ht="20.25" customHeight="1">
      <c r="C781" s="30">
        <v>854</v>
      </c>
      <c r="D781" s="66" t="s">
        <v>242</v>
      </c>
      <c r="E781" s="67">
        <f>E633+E634+E635+E636</f>
        <v>219944.62</v>
      </c>
      <c r="F781" s="67"/>
      <c r="G781" s="67">
        <f>G633+G634+G635+G636</f>
        <v>189447</v>
      </c>
      <c r="H781" s="67">
        <f>H633+H634+H635+H636</f>
        <v>198275</v>
      </c>
      <c r="I781" s="67">
        <f>I633+I634+I635+I636</f>
        <v>193252.96</v>
      </c>
      <c r="J781" s="82">
        <f t="shared" si="77"/>
        <v>97.46713403101752</v>
      </c>
      <c r="K781" s="3">
        <f t="shared" si="76"/>
        <v>87.86437240428977</v>
      </c>
      <c r="L781" s="160">
        <f t="shared" si="75"/>
        <v>0.7607849623814664</v>
      </c>
    </row>
    <row r="782" spans="3:12" ht="20.25" customHeight="1">
      <c r="C782" s="30">
        <v>921</v>
      </c>
      <c r="D782" s="66" t="s">
        <v>363</v>
      </c>
      <c r="E782" s="67">
        <f>E697+E698+E699</f>
        <v>0</v>
      </c>
      <c r="F782" s="67"/>
      <c r="G782" s="67">
        <f>G697+G698+G699</f>
        <v>29300</v>
      </c>
      <c r="H782" s="67">
        <f>H697+H698+H699</f>
        <v>300</v>
      </c>
      <c r="I782" s="67">
        <f>I697+I698+I699</f>
        <v>21.509999999999998</v>
      </c>
      <c r="J782" s="82"/>
      <c r="K782" s="3"/>
      <c r="L782" s="160"/>
    </row>
    <row r="783" spans="3:12" ht="12" customHeight="1">
      <c r="C783" s="30">
        <v>926</v>
      </c>
      <c r="D783" s="30" t="s">
        <v>243</v>
      </c>
      <c r="E783" s="27">
        <f>E711+E712+E713+E714+E741+E742+E743+E744</f>
        <v>604950.29</v>
      </c>
      <c r="F783" s="27"/>
      <c r="G783" s="27">
        <f>G711+G712+G713+G714+G741+G742+G743+G744</f>
        <v>614286</v>
      </c>
      <c r="H783" s="27">
        <f>H711+H712+H713+H714+H741+H742+H743+H744</f>
        <v>585974</v>
      </c>
      <c r="I783" s="27">
        <f>I711+I712+I713+I714+I741+I742+I743+I744</f>
        <v>556327.47</v>
      </c>
      <c r="J783" s="82">
        <f t="shared" si="77"/>
        <v>94.9406407110213</v>
      </c>
      <c r="K783" s="3">
        <f t="shared" si="76"/>
        <v>91.96250984523041</v>
      </c>
      <c r="L783" s="160">
        <f t="shared" si="75"/>
        <v>2.1901117236999963</v>
      </c>
    </row>
    <row r="784" spans="4:12" ht="22.5" customHeight="1">
      <c r="D784" s="143" t="s">
        <v>236</v>
      </c>
      <c r="E784" s="144">
        <f>SUM(E772:E783)</f>
        <v>8217480.929999999</v>
      </c>
      <c r="F784" s="144"/>
      <c r="G784" s="144">
        <f>SUM(G772:G783)</f>
        <v>8215966.48</v>
      </c>
      <c r="H784" s="144">
        <f>SUM(H772:H783)</f>
        <v>8688361.56</v>
      </c>
      <c r="I784" s="144">
        <f>SUM(I772:I783)</f>
        <v>8263235.1899999995</v>
      </c>
      <c r="J784" s="82">
        <f t="shared" si="77"/>
        <v>95.10694430630944</v>
      </c>
      <c r="K784" s="3">
        <f t="shared" si="76"/>
        <v>100.55679180018493</v>
      </c>
      <c r="L784" s="160">
        <f t="shared" si="75"/>
        <v>32.53013601019803</v>
      </c>
    </row>
    <row r="785" spans="7:12" ht="6.75" customHeight="1">
      <c r="G785" s="25"/>
      <c r="H785" s="25"/>
      <c r="I785" s="25"/>
      <c r="J785" s="82"/>
      <c r="K785" s="3"/>
      <c r="L785" s="160"/>
    </row>
    <row r="786" spans="4:12" ht="32.25" customHeight="1">
      <c r="D786" s="143" t="s">
        <v>312</v>
      </c>
      <c r="E786" s="144">
        <f>E787+E788+E789+E790</f>
        <v>238432.94</v>
      </c>
      <c r="F786" s="144"/>
      <c r="G786" s="144">
        <f>G787+G788+G789+G790</f>
        <v>86158.65</v>
      </c>
      <c r="H786" s="144">
        <f>H787+H788+H789+H790</f>
        <v>102644.90999999999</v>
      </c>
      <c r="I786" s="144">
        <f>I787+I788+I789+I790</f>
        <v>96993.42</v>
      </c>
      <c r="J786" s="82">
        <f t="shared" si="77"/>
        <v>94.49413516948869</v>
      </c>
      <c r="K786" s="3">
        <f t="shared" si="76"/>
        <v>40.67953865770392</v>
      </c>
      <c r="L786" s="160">
        <f t="shared" si="75"/>
        <v>0.3818370253472432</v>
      </c>
    </row>
    <row r="787" spans="3:12" ht="14.25" customHeight="1">
      <c r="C787" s="30">
        <v>801</v>
      </c>
      <c r="D787" s="29" t="s">
        <v>365</v>
      </c>
      <c r="E787" s="27">
        <f>E237+E243+E246++E283+E286+E288+E316+E320+E323+E387+E391+E394+E240</f>
        <v>159159.48</v>
      </c>
      <c r="F787" s="27"/>
      <c r="G787" s="27">
        <f>G237+G243+G246++G283+G286+G288+G316+G320+G323+G387+G391+G394+G240</f>
        <v>79718.36</v>
      </c>
      <c r="H787" s="27">
        <f>H237+H243+H246++H283+H286+H288+H316+H320+H323+H387+H391+H394+H240</f>
        <v>96204.62</v>
      </c>
      <c r="I787" s="27">
        <f>I237+I243+I246++I283+I286+I288+I316+I320+I323+I387+I391+I394+I240</f>
        <v>90701.69</v>
      </c>
      <c r="J787" s="82">
        <f t="shared" si="77"/>
        <v>94.27997324868599</v>
      </c>
      <c r="K787" s="3">
        <f t="shared" si="76"/>
        <v>56.98792808320309</v>
      </c>
      <c r="L787" s="160">
        <f t="shared" si="75"/>
        <v>0.35706817538311153</v>
      </c>
    </row>
    <row r="788" spans="4:12" ht="14.25" customHeight="1">
      <c r="D788" s="29" t="s">
        <v>366</v>
      </c>
      <c r="E788" s="27">
        <f>E238+E244+E247+E317+E321+E324+E388+E392+E395+E241</f>
        <v>16209.489999999998</v>
      </c>
      <c r="F788" s="27"/>
      <c r="G788" s="27">
        <f>G238+G244+G247+G317+G321+G324+G388+G392+G395+G241</f>
        <v>6440.289999999999</v>
      </c>
      <c r="H788" s="27">
        <f>H238+H244+H247+H317+H321+H324+H388+H392+H395+H241</f>
        <v>6440.289999999997</v>
      </c>
      <c r="I788" s="27">
        <f>I238+I244+I247+I317+I321+I324+I388+I392+I395+I241</f>
        <v>6291.73</v>
      </c>
      <c r="J788" s="82">
        <f t="shared" si="77"/>
        <v>97.69327157627998</v>
      </c>
      <c r="K788" s="3">
        <f t="shared" si="76"/>
        <v>38.815101523860406</v>
      </c>
      <c r="L788" s="160">
        <f t="shared" si="75"/>
        <v>0.024768849964131697</v>
      </c>
    </row>
    <row r="789" spans="3:12" ht="22.5" customHeight="1">
      <c r="C789" s="30">
        <v>853</v>
      </c>
      <c r="D789" s="29" t="s">
        <v>367</v>
      </c>
      <c r="E789" s="27">
        <f>E615+E617+E619+E621</f>
        <v>60666.270000000004</v>
      </c>
      <c r="F789" s="27"/>
      <c r="G789" s="27">
        <f>G615+G617+G619+G621</f>
        <v>0</v>
      </c>
      <c r="H789" s="27">
        <f>H615+H617+H619+H621</f>
        <v>0</v>
      </c>
      <c r="I789" s="27">
        <f>I615+I617+I619+I621</f>
        <v>0</v>
      </c>
      <c r="J789" s="82" t="e">
        <f t="shared" si="77"/>
        <v>#DIV/0!</v>
      </c>
      <c r="K789" s="3">
        <f t="shared" si="76"/>
        <v>0</v>
      </c>
      <c r="L789" s="160">
        <f t="shared" si="75"/>
        <v>0</v>
      </c>
    </row>
    <row r="790" spans="4:12" ht="21.75" customHeight="1">
      <c r="D790" s="29" t="s">
        <v>368</v>
      </c>
      <c r="E790" s="27">
        <f>E616</f>
        <v>2397.7</v>
      </c>
      <c r="F790" s="27"/>
      <c r="G790" s="27">
        <f>G616+G620</f>
        <v>0</v>
      </c>
      <c r="H790" s="27">
        <f>H616+H620</f>
        <v>0</v>
      </c>
      <c r="I790" s="27">
        <f>I616+I620</f>
        <v>0</v>
      </c>
      <c r="J790" s="82" t="e">
        <f t="shared" si="77"/>
        <v>#DIV/0!</v>
      </c>
      <c r="K790" s="3">
        <f t="shared" si="76"/>
        <v>0</v>
      </c>
      <c r="L790" s="160">
        <f t="shared" si="75"/>
        <v>0</v>
      </c>
    </row>
    <row r="791" spans="5:12" ht="5.25" customHeight="1">
      <c r="E791" s="27"/>
      <c r="F791" s="27"/>
      <c r="G791" s="27"/>
      <c r="H791" s="27"/>
      <c r="J791" s="82"/>
      <c r="K791" s="3"/>
      <c r="L791" s="160"/>
    </row>
    <row r="792" spans="4:12" ht="35.25" customHeight="1">
      <c r="D792" s="143" t="s">
        <v>315</v>
      </c>
      <c r="E792" s="144">
        <f>E45++E62+E104+E132+E143+E202+E213+E248+E289+E325+E356+E370+E413+E453+E468+E494+E510+E551+E576+E715+E745+E700+E167+E184+E35+E149+E158+E175+E518++E663+E669</f>
        <v>237630.52999999997</v>
      </c>
      <c r="F792" s="144"/>
      <c r="G792" s="144">
        <f>G45++G62+G104+G132+G143+G202+G213+G248+G289+G325+G356+G370+G413+G453+G468+G494+G510+G551+G576+G715+G745+G700+G167+G184+G35+G149+G158+G175+G518++G663+G669</f>
        <v>220569.01</v>
      </c>
      <c r="H792" s="144">
        <f>H45++H62+H104+H132+H143+H202+H213+H248+H289+H325+H356+H370+H413+H453+H468+H494+H510+H551+H576+H715+H745+H700+H167+H184+H35+H149+H158+H175+H518++H663+H669</f>
        <v>256612.05000000002</v>
      </c>
      <c r="I792" s="144">
        <f>I45++I62+I104+I132+I143+I202+I213+I248+I289+I325+I356+I370+I413+I453+I468+I494+I510+I551+I576+I715+I745+I700+I167+I184+I35+I149+I158+I175+I518++I663+I669</f>
        <v>223386.81</v>
      </c>
      <c r="J792" s="82">
        <f t="shared" si="77"/>
        <v>87.05234613885044</v>
      </c>
      <c r="K792" s="20">
        <f t="shared" si="76"/>
        <v>94.00593854670106</v>
      </c>
      <c r="L792" s="160">
        <f t="shared" si="75"/>
        <v>0.8794138306723261</v>
      </c>
    </row>
    <row r="793" spans="4:12" ht="31.5" customHeight="1">
      <c r="D793" s="143" t="s">
        <v>369</v>
      </c>
      <c r="E793" s="144">
        <f>E396+E397+E326+E327+E249+E250+E290</f>
        <v>90973.08</v>
      </c>
      <c r="F793" s="144"/>
      <c r="G793" s="144">
        <f>G396+G397+G326+G327+G249+G250+G290</f>
        <v>37784</v>
      </c>
      <c r="H793" s="144">
        <f>H396+H397+H326+H327+H249+H250+H290</f>
        <v>33120</v>
      </c>
      <c r="I793" s="144">
        <f>I396+I397+I326+I327+I249+I250+I290</f>
        <v>33120</v>
      </c>
      <c r="J793" s="82">
        <f t="shared" si="77"/>
        <v>100</v>
      </c>
      <c r="K793" s="20">
        <f t="shared" si="76"/>
        <v>36.4063742812709</v>
      </c>
      <c r="L793" s="160">
        <f t="shared" si="75"/>
        <v>0.13038453824497265</v>
      </c>
    </row>
    <row r="794" spans="4:12" ht="23.25" customHeight="1">
      <c r="D794" s="29" t="s">
        <v>338</v>
      </c>
      <c r="E794" s="27">
        <f>E784+E786+E792+E793</f>
        <v>8784517.479999999</v>
      </c>
      <c r="F794" s="27"/>
      <c r="G794" s="27">
        <f>G784+G786+G792+G793</f>
        <v>8560478.14</v>
      </c>
      <c r="H794" s="27">
        <f>H784+H786+H792+H793</f>
        <v>9080738.520000001</v>
      </c>
      <c r="I794" s="27">
        <f>I784+I786+I792+I793</f>
        <v>8616735.42</v>
      </c>
      <c r="J794" s="82">
        <f t="shared" si="77"/>
        <v>94.89024930100068</v>
      </c>
      <c r="K794" s="20">
        <f t="shared" si="76"/>
        <v>98.09002531576726</v>
      </c>
      <c r="L794" s="160"/>
    </row>
    <row r="795" spans="4:12" ht="25.5" customHeight="1">
      <c r="D795" s="143"/>
      <c r="E795" s="27"/>
      <c r="F795" s="27"/>
      <c r="G795" s="27"/>
      <c r="H795" s="27"/>
      <c r="J795" s="82" t="e">
        <f t="shared" si="77"/>
        <v>#DIV/0!</v>
      </c>
      <c r="K795" s="3" t="e">
        <f t="shared" si="76"/>
        <v>#DIV/0!</v>
      </c>
      <c r="L795" s="160">
        <f t="shared" si="75"/>
        <v>0</v>
      </c>
    </row>
    <row r="796" spans="2:12" ht="19.5" customHeight="1">
      <c r="B796" s="7"/>
      <c r="C796" s="7"/>
      <c r="D796" s="7"/>
      <c r="E796" s="142"/>
      <c r="F796" s="142"/>
      <c r="G796" s="142"/>
      <c r="H796" s="142"/>
      <c r="I796" s="142"/>
      <c r="J796" s="82" t="e">
        <f t="shared" si="77"/>
        <v>#DIV/0!</v>
      </c>
      <c r="K796" s="3" t="e">
        <f t="shared" si="76"/>
        <v>#DIV/0!</v>
      </c>
      <c r="L796" s="160">
        <f t="shared" si="75"/>
        <v>0</v>
      </c>
    </row>
    <row r="797" spans="2:12" ht="19.5" customHeight="1">
      <c r="B797" s="7"/>
      <c r="C797" s="7"/>
      <c r="D797" s="7"/>
      <c r="E797" s="142"/>
      <c r="F797" s="27"/>
      <c r="G797" s="142"/>
      <c r="H797" s="142"/>
      <c r="I797" s="142"/>
      <c r="J797" s="7"/>
      <c r="K797" s="7"/>
      <c r="L797" s="7"/>
    </row>
    <row r="798" spans="2:12" ht="19.5" customHeight="1">
      <c r="B798" s="7"/>
      <c r="C798" s="7"/>
      <c r="D798" s="7"/>
      <c r="E798" s="142"/>
      <c r="F798" s="27"/>
      <c r="G798" s="142"/>
      <c r="H798" s="142"/>
      <c r="I798" s="142"/>
      <c r="J798" s="7"/>
      <c r="K798" s="7"/>
      <c r="L798" s="7"/>
    </row>
    <row r="799" spans="2:12" ht="19.5" customHeight="1">
      <c r="B799" s="7"/>
      <c r="C799" s="7"/>
      <c r="D799" s="7"/>
      <c r="E799" s="142"/>
      <c r="F799" s="27"/>
      <c r="G799" s="142"/>
      <c r="H799" s="142"/>
      <c r="I799" s="142"/>
      <c r="J799" s="7"/>
      <c r="K799" s="7"/>
      <c r="L799" s="7"/>
    </row>
    <row r="800" spans="2:12" ht="19.5" customHeight="1">
      <c r="B800" s="7"/>
      <c r="E800" s="27"/>
      <c r="F800" s="27"/>
      <c r="G800" s="27"/>
      <c r="H800" s="27"/>
      <c r="J800" s="7"/>
      <c r="K800" s="7"/>
      <c r="L800" s="7"/>
    </row>
    <row r="801" spans="10:12" ht="19.5" customHeight="1">
      <c r="J801" s="7"/>
      <c r="K801" s="7"/>
      <c r="L801" s="7"/>
    </row>
    <row r="802" spans="4:12" ht="19.5" customHeight="1">
      <c r="D802" s="7"/>
      <c r="E802" s="7"/>
      <c r="F802" s="7"/>
      <c r="G802" s="7"/>
      <c r="H802" s="7"/>
      <c r="I802" s="7"/>
      <c r="J802" s="7"/>
      <c r="K802" s="7"/>
      <c r="L802" s="7"/>
    </row>
    <row r="803" spans="4:12" ht="19.5" customHeight="1">
      <c r="D803" s="66"/>
      <c r="E803" s="67"/>
      <c r="F803" s="67"/>
      <c r="G803" s="67"/>
      <c r="H803" s="67"/>
      <c r="I803" s="67"/>
      <c r="J803" s="51"/>
      <c r="K803" s="55"/>
      <c r="L803" s="55"/>
    </row>
    <row r="804" spans="2:9" ht="11.25">
      <c r="B804" s="7"/>
      <c r="C804" s="7"/>
      <c r="D804" s="7"/>
      <c r="E804" s="7"/>
      <c r="F804" s="7"/>
      <c r="G804" s="7"/>
      <c r="H804" s="7"/>
      <c r="I804" s="7"/>
    </row>
    <row r="805" spans="2:9" ht="11.25">
      <c r="B805" s="7"/>
      <c r="C805" s="7"/>
      <c r="D805" s="7"/>
      <c r="E805" s="7"/>
      <c r="F805" s="7"/>
      <c r="G805" s="7"/>
      <c r="H805" s="7"/>
      <c r="I805" s="7"/>
    </row>
    <row r="806" spans="2:9" ht="11.25">
      <c r="B806" s="7"/>
      <c r="C806" s="7"/>
      <c r="D806" s="7"/>
      <c r="E806" s="7"/>
      <c r="F806" s="7"/>
      <c r="G806" s="7"/>
      <c r="H806" s="7"/>
      <c r="I806" s="7"/>
    </row>
  </sheetData>
  <sheetProtection/>
  <mergeCells count="93">
    <mergeCell ref="B653:B659"/>
    <mergeCell ref="B145:B153"/>
    <mergeCell ref="B154:B162"/>
    <mergeCell ref="B171:B179"/>
    <mergeCell ref="A188:A192"/>
    <mergeCell ref="B189:B192"/>
    <mergeCell ref="B197:B199"/>
    <mergeCell ref="A139:A187"/>
    <mergeCell ref="B180:B187"/>
    <mergeCell ref="B511:B532"/>
    <mergeCell ref="A219:A224"/>
    <mergeCell ref="B126:B138"/>
    <mergeCell ref="B232:B275"/>
    <mergeCell ref="B313:B348"/>
    <mergeCell ref="B217:B218"/>
    <mergeCell ref="B200:B211"/>
    <mergeCell ref="B212:B216"/>
    <mergeCell ref="B163:B170"/>
    <mergeCell ref="B220:B223"/>
    <mergeCell ref="A193:A218"/>
    <mergeCell ref="A630:A640"/>
    <mergeCell ref="A226:A228"/>
    <mergeCell ref="B227:B228"/>
    <mergeCell ref="A610:A629"/>
    <mergeCell ref="A229:A455"/>
    <mergeCell ref="B276:B277"/>
    <mergeCell ref="A456:A481"/>
    <mergeCell ref="B476:B481"/>
    <mergeCell ref="B583:B598"/>
    <mergeCell ref="B507:B510"/>
    <mergeCell ref="B9:B17"/>
    <mergeCell ref="A5:A26"/>
    <mergeCell ref="B20:B26"/>
    <mergeCell ref="A55:A72"/>
    <mergeCell ref="B18:B19"/>
    <mergeCell ref="B34:B38"/>
    <mergeCell ref="B59:B60"/>
    <mergeCell ref="B31:B33"/>
    <mergeCell ref="B61:B72"/>
    <mergeCell ref="B39:B54"/>
    <mergeCell ref="B85:B92"/>
    <mergeCell ref="A73:A81"/>
    <mergeCell ref="B79:B81"/>
    <mergeCell ref="B140:B144"/>
    <mergeCell ref="B93:B96"/>
    <mergeCell ref="B97:B125"/>
    <mergeCell ref="B76:B78"/>
    <mergeCell ref="B428:B431"/>
    <mergeCell ref="B363:B383"/>
    <mergeCell ref="B310:B312"/>
    <mergeCell ref="B407:B427"/>
    <mergeCell ref="B349:B362"/>
    <mergeCell ref="B384:B406"/>
    <mergeCell ref="B278:B309"/>
    <mergeCell ref="A706:A760"/>
    <mergeCell ref="B739:B760"/>
    <mergeCell ref="B734:B738"/>
    <mergeCell ref="B693:B694"/>
    <mergeCell ref="A684:A694"/>
    <mergeCell ref="A695:A705"/>
    <mergeCell ref="B695:B705"/>
    <mergeCell ref="B688:B690"/>
    <mergeCell ref="B691:B692"/>
    <mergeCell ref="B709:B733"/>
    <mergeCell ref="B770:C770"/>
    <mergeCell ref="B460:B475"/>
    <mergeCell ref="B452:B455"/>
    <mergeCell ref="B432:B441"/>
    <mergeCell ref="B457:B459"/>
    <mergeCell ref="B611:B629"/>
    <mergeCell ref="B638:B640"/>
    <mergeCell ref="B545:B568"/>
    <mergeCell ref="B569:B582"/>
    <mergeCell ref="B666:B667"/>
    <mergeCell ref="B668:B673"/>
    <mergeCell ref="B677:B683"/>
    <mergeCell ref="A641:A683"/>
    <mergeCell ref="B487:B504"/>
    <mergeCell ref="B533:B534"/>
    <mergeCell ref="B505:B506"/>
    <mergeCell ref="B645:B652"/>
    <mergeCell ref="B535:B536"/>
    <mergeCell ref="B662:B665"/>
    <mergeCell ref="B674:B676"/>
    <mergeCell ref="A27:A54"/>
    <mergeCell ref="B660:B661"/>
    <mergeCell ref="B485:B486"/>
    <mergeCell ref="B442:B451"/>
    <mergeCell ref="B537:B542"/>
    <mergeCell ref="B599:B609"/>
    <mergeCell ref="A482:A609"/>
    <mergeCell ref="A82:A138"/>
    <mergeCell ref="B631:B637"/>
  </mergeCells>
  <printOptions/>
  <pageMargins left="0.31496062992125984" right="0.35433070866141736" top="0.984251968503937" bottom="0.5905511811023623" header="0.5118110236220472" footer="0.7086614173228347"/>
  <pageSetup horizontalDpi="600" verticalDpi="600" orientation="portrait" paperSize="9" r:id="rId1"/>
  <headerFooter alignWithMargins="0">
    <oddHeader>&amp;CZał. Nr 1 do sprawozdania opisowego  z wykonania budżetu gminy  Jeziorany  za rok 2015
WYKONANIE  WYDATKÓW  BUDŻETU GMINY  JEZIORANY na 31.12.2015 r.&amp;R&amp;P</oddHeader>
    <oddFooter>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SheetLayoutView="100" zoomScalePageLayoutView="0" workbookViewId="0" topLeftCell="A1">
      <selection activeCell="L22" sqref="L22"/>
    </sheetView>
  </sheetViews>
  <sheetFormatPr defaultColWidth="9.140625" defaultRowHeight="12.75"/>
  <cols>
    <col min="1" max="1" width="3.140625" style="32" customWidth="1"/>
    <col min="2" max="2" width="22.00390625" style="0" customWidth="1"/>
    <col min="3" max="3" width="10.7109375" style="0" customWidth="1"/>
    <col min="4" max="4" width="3.57421875" style="35" customWidth="1"/>
    <col min="5" max="5" width="11.00390625" style="0" customWidth="1"/>
    <col min="6" max="6" width="10.8515625" style="0" customWidth="1"/>
    <col min="7" max="7" width="10.7109375" style="0" customWidth="1"/>
    <col min="8" max="8" width="3.57421875" style="0" customWidth="1"/>
    <col min="9" max="9" width="4.8515625" style="0" bestFit="1" customWidth="1"/>
    <col min="10" max="10" width="5.421875" style="0" customWidth="1"/>
    <col min="11" max="11" width="9.8515625" style="0" customWidth="1"/>
    <col min="12" max="12" width="9.7109375" style="0" customWidth="1"/>
  </cols>
  <sheetData>
    <row r="1" spans="1:12" ht="12.75" customHeight="1">
      <c r="A1" s="31"/>
      <c r="B1" s="2"/>
      <c r="C1" s="3"/>
      <c r="D1" s="33"/>
      <c r="E1" s="4"/>
      <c r="F1" s="5"/>
      <c r="G1" s="5"/>
      <c r="H1" s="6"/>
      <c r="I1" s="6"/>
      <c r="J1" s="36"/>
      <c r="K1" s="36"/>
      <c r="L1" s="36"/>
    </row>
    <row r="2" spans="1:12" s="39" customFormat="1" ht="126">
      <c r="A2" s="37" t="s">
        <v>168</v>
      </c>
      <c r="B2" s="38" t="s">
        <v>146</v>
      </c>
      <c r="C2" s="125" t="s">
        <v>329</v>
      </c>
      <c r="D2" s="150" t="s">
        <v>4</v>
      </c>
      <c r="E2" s="151" t="s">
        <v>330</v>
      </c>
      <c r="F2" s="153" t="s">
        <v>5</v>
      </c>
      <c r="G2" s="153" t="s">
        <v>331</v>
      </c>
      <c r="H2" s="111" t="s">
        <v>339</v>
      </c>
      <c r="I2" s="111" t="s">
        <v>326</v>
      </c>
      <c r="J2" s="154" t="s">
        <v>340</v>
      </c>
      <c r="K2" s="154" t="s">
        <v>341</v>
      </c>
      <c r="L2" s="154" t="s">
        <v>342</v>
      </c>
    </row>
    <row r="3" spans="1:12" ht="12.75">
      <c r="A3" s="31" t="s">
        <v>147</v>
      </c>
      <c r="B3" s="8">
        <v>2</v>
      </c>
      <c r="C3" s="9">
        <v>3</v>
      </c>
      <c r="D3" s="9">
        <v>4</v>
      </c>
      <c r="E3" s="10">
        <v>5</v>
      </c>
      <c r="F3" s="10">
        <v>6</v>
      </c>
      <c r="G3" s="9">
        <v>7</v>
      </c>
      <c r="H3" s="10">
        <v>8</v>
      </c>
      <c r="I3" s="10">
        <v>9</v>
      </c>
      <c r="J3" s="40">
        <v>10</v>
      </c>
      <c r="K3" s="40">
        <v>11</v>
      </c>
      <c r="L3" s="40">
        <v>12</v>
      </c>
    </row>
    <row r="4" spans="1:12" ht="14.25" customHeight="1">
      <c r="A4" s="61" t="s">
        <v>148</v>
      </c>
      <c r="B4" s="49" t="s">
        <v>7</v>
      </c>
      <c r="C4" s="57">
        <f>Arkusz1!E5</f>
        <v>547785.6799999999</v>
      </c>
      <c r="D4" s="163">
        <f>Arkusz1!F5</f>
        <v>66.6</v>
      </c>
      <c r="E4" s="57">
        <f>Arkusz1!G5</f>
        <v>1123120</v>
      </c>
      <c r="F4" s="57">
        <f>Arkusz1!H5</f>
        <v>652788.86</v>
      </c>
      <c r="G4" s="57">
        <f>Arkusz1!I5</f>
        <v>569580.49</v>
      </c>
      <c r="H4" s="56">
        <f>(G4/F4)*100</f>
        <v>87.25340227160126</v>
      </c>
      <c r="I4" s="58">
        <f aca="true" t="shared" si="0" ref="I4:I32">(G4/$G$22)*100</f>
        <v>2.2422853013887454</v>
      </c>
      <c r="J4" s="58">
        <f>(G4/C4)*100</f>
        <v>103.97871116309577</v>
      </c>
      <c r="K4" s="57">
        <f>F4-G4</f>
        <v>83208.37</v>
      </c>
      <c r="L4" s="57">
        <v>533.16</v>
      </c>
    </row>
    <row r="5" spans="1:12" ht="12.75">
      <c r="A5" s="61" t="s">
        <v>34</v>
      </c>
      <c r="B5" s="62" t="s">
        <v>35</v>
      </c>
      <c r="C5" s="121">
        <f>Arkusz1!E27</f>
        <v>854617.31</v>
      </c>
      <c r="D5" s="164">
        <f>Arkusz1!F27</f>
        <v>80.4</v>
      </c>
      <c r="E5" s="121">
        <f>Arkusz1!G27</f>
        <v>640646</v>
      </c>
      <c r="F5" s="121">
        <f>Arkusz1!H27</f>
        <v>421526</v>
      </c>
      <c r="G5" s="121">
        <f>Arkusz1!I27</f>
        <v>325204.25</v>
      </c>
      <c r="H5" s="56">
        <f aca="true" t="shared" si="1" ref="H5:H32">(G5/F5)*100</f>
        <v>77.14927430336445</v>
      </c>
      <c r="I5" s="58">
        <f t="shared" si="0"/>
        <v>1.280241726194222</v>
      </c>
      <c r="J5" s="58">
        <f aca="true" t="shared" si="2" ref="J5:J28">(G5/C5)*100</f>
        <v>38.05261679054921</v>
      </c>
      <c r="K5" s="57">
        <f aca="true" t="shared" si="3" ref="K5:K21">F5-G5</f>
        <v>96321.75</v>
      </c>
      <c r="L5" s="57">
        <v>17374.74</v>
      </c>
    </row>
    <row r="6" spans="1:12" ht="12.75" customHeight="1">
      <c r="A6" s="61" t="s">
        <v>20</v>
      </c>
      <c r="B6" s="49" t="s">
        <v>46</v>
      </c>
      <c r="C6" s="60">
        <f>Arkusz1!E55</f>
        <v>158791.26</v>
      </c>
      <c r="D6" s="165">
        <f>Arkusz1!F55</f>
        <v>33</v>
      </c>
      <c r="E6" s="60">
        <f>Arkusz1!G55</f>
        <v>113000</v>
      </c>
      <c r="F6" s="60">
        <f>Arkusz1!H55</f>
        <v>97678.48</v>
      </c>
      <c r="G6" s="60">
        <f>Arkusz1!I55</f>
        <v>89776.18000000001</v>
      </c>
      <c r="H6" s="56">
        <f t="shared" si="1"/>
        <v>91.90988639462859</v>
      </c>
      <c r="I6" s="58">
        <f t="shared" si="0"/>
        <v>0.3534246912650225</v>
      </c>
      <c r="J6" s="58">
        <f t="shared" si="2"/>
        <v>56.53723007173065</v>
      </c>
      <c r="K6" s="57">
        <f t="shared" si="3"/>
        <v>7902.299999999988</v>
      </c>
      <c r="L6" s="57">
        <v>1920.04</v>
      </c>
    </row>
    <row r="7" spans="1:12" ht="12.75">
      <c r="A7" s="61" t="s">
        <v>52</v>
      </c>
      <c r="B7" s="49" t="s">
        <v>53</v>
      </c>
      <c r="C7" s="60">
        <f>Arkusz1!E73</f>
        <v>65802.44</v>
      </c>
      <c r="D7" s="165">
        <f>Arkusz1!F73</f>
        <v>84</v>
      </c>
      <c r="E7" s="60">
        <f>Arkusz1!G73</f>
        <v>84000</v>
      </c>
      <c r="F7" s="60">
        <f>Arkusz1!H73</f>
        <v>64000</v>
      </c>
      <c r="G7" s="60">
        <f>Arkusz1!I73</f>
        <v>50829.96</v>
      </c>
      <c r="H7" s="56">
        <f t="shared" si="1"/>
        <v>79.4218125</v>
      </c>
      <c r="I7" s="58">
        <f t="shared" si="0"/>
        <v>0.20010389080949362</v>
      </c>
      <c r="J7" s="58">
        <f t="shared" si="2"/>
        <v>77.24631487829326</v>
      </c>
      <c r="K7" s="57">
        <f t="shared" si="3"/>
        <v>13170.04</v>
      </c>
      <c r="L7" s="57"/>
    </row>
    <row r="8" spans="1:12" ht="12.75" customHeight="1">
      <c r="A8" s="61" t="s">
        <v>56</v>
      </c>
      <c r="B8" s="49" t="s">
        <v>57</v>
      </c>
      <c r="C8" s="60">
        <f>Arkusz1!E82</f>
        <v>3345736.13</v>
      </c>
      <c r="D8" s="165">
        <f>Arkusz1!F82</f>
        <v>96</v>
      </c>
      <c r="E8" s="60">
        <f>Arkusz1!G82</f>
        <v>2884812.49</v>
      </c>
      <c r="F8" s="60">
        <f>Arkusz1!H82</f>
        <v>2995428.49</v>
      </c>
      <c r="G8" s="60">
        <f>Arkusz1!I82</f>
        <v>2695186.27</v>
      </c>
      <c r="H8" s="56">
        <f t="shared" si="1"/>
        <v>89.97665205487846</v>
      </c>
      <c r="I8" s="58">
        <f t="shared" si="0"/>
        <v>10.61022395223853</v>
      </c>
      <c r="J8" s="58">
        <f t="shared" si="2"/>
        <v>80.55585274144138</v>
      </c>
      <c r="K8" s="57">
        <f>F8-G8</f>
        <v>300242.2200000002</v>
      </c>
      <c r="L8" s="57">
        <v>246901.58</v>
      </c>
    </row>
    <row r="9" spans="1:12" ht="56.25" customHeight="1">
      <c r="A9" s="61" t="s">
        <v>79</v>
      </c>
      <c r="B9" s="49" t="s">
        <v>80</v>
      </c>
      <c r="C9" s="121">
        <f>Arkusz1!E139</f>
        <v>82970</v>
      </c>
      <c r="D9" s="164">
        <f>Arkusz1!F139</f>
        <v>98</v>
      </c>
      <c r="E9" s="121">
        <f>Arkusz1!G139</f>
        <v>1350</v>
      </c>
      <c r="F9" s="121">
        <f>Arkusz1!H139</f>
        <v>84244</v>
      </c>
      <c r="G9" s="121">
        <f>Arkusz1!I139</f>
        <v>83069</v>
      </c>
      <c r="H9" s="56">
        <f t="shared" si="1"/>
        <v>98.60524191633826</v>
      </c>
      <c r="I9" s="58">
        <f t="shared" si="0"/>
        <v>0.3270203263125492</v>
      </c>
      <c r="J9" s="58"/>
      <c r="K9" s="57">
        <f t="shared" si="3"/>
        <v>1175</v>
      </c>
      <c r="L9" s="57"/>
    </row>
    <row r="10" spans="1:12" ht="15" customHeight="1">
      <c r="A10" s="61" t="s">
        <v>360</v>
      </c>
      <c r="B10" s="13" t="s">
        <v>350</v>
      </c>
      <c r="C10" s="121">
        <f>Arkusz1!E188</f>
        <v>0</v>
      </c>
      <c r="D10" s="121">
        <f>Arkusz1!F188</f>
        <v>0</v>
      </c>
      <c r="E10" s="121">
        <f>Arkusz1!G188</f>
        <v>0</v>
      </c>
      <c r="F10" s="121">
        <f>Arkusz1!H188</f>
        <v>1000</v>
      </c>
      <c r="G10" s="121">
        <f>Arkusz1!I188</f>
        <v>690.96</v>
      </c>
      <c r="H10" s="121">
        <f>Arkusz1!J188</f>
        <v>69.096</v>
      </c>
      <c r="I10" s="121">
        <f>Arkusz1!K188</f>
        <v>0</v>
      </c>
      <c r="J10" s="121">
        <f>Arkusz1!L188</f>
        <v>0</v>
      </c>
      <c r="K10" s="57">
        <f t="shared" si="3"/>
        <v>309.03999999999996</v>
      </c>
      <c r="L10" s="57"/>
    </row>
    <row r="11" spans="1:12" ht="22.5" customHeight="1">
      <c r="A11" s="61" t="s">
        <v>81</v>
      </c>
      <c r="B11" s="49" t="s">
        <v>82</v>
      </c>
      <c r="C11" s="57">
        <f>Arkusz1!E193</f>
        <v>278065.71</v>
      </c>
      <c r="D11" s="163">
        <f>Arkusz1!F193</f>
        <v>89.5</v>
      </c>
      <c r="E11" s="57">
        <f>Arkusz1!G193</f>
        <v>739080</v>
      </c>
      <c r="F11" s="57">
        <f>Arkusz1!H193</f>
        <v>461170</v>
      </c>
      <c r="G11" s="57">
        <f>Arkusz1!I193</f>
        <v>229470.84000000003</v>
      </c>
      <c r="H11" s="56">
        <f t="shared" si="1"/>
        <v>49.75840579395885</v>
      </c>
      <c r="I11" s="58">
        <f t="shared" si="0"/>
        <v>0.9033650215605674</v>
      </c>
      <c r="J11" s="58">
        <f t="shared" si="2"/>
        <v>82.52396169236401</v>
      </c>
      <c r="K11" s="57">
        <f t="shared" si="3"/>
        <v>231699.15999999997</v>
      </c>
      <c r="L11" s="57">
        <v>8344.32</v>
      </c>
    </row>
    <row r="12" spans="1:12" ht="11.25" customHeight="1">
      <c r="A12" s="61" t="s">
        <v>149</v>
      </c>
      <c r="B12" s="49" t="s">
        <v>84</v>
      </c>
      <c r="C12" s="57">
        <f>Arkusz1!E219</f>
        <v>570167.05</v>
      </c>
      <c r="D12" s="163">
        <f>Arkusz1!F219</f>
        <v>99</v>
      </c>
      <c r="E12" s="57">
        <f>Arkusz1!G219</f>
        <v>540000</v>
      </c>
      <c r="F12" s="57">
        <f>Arkusz1!H219</f>
        <v>575050</v>
      </c>
      <c r="G12" s="57">
        <f>Arkusz1!I219</f>
        <v>574533.45</v>
      </c>
      <c r="H12" s="56">
        <f t="shared" si="1"/>
        <v>99.9101730284323</v>
      </c>
      <c r="I12" s="58">
        <f t="shared" si="0"/>
        <v>2.2617837736878337</v>
      </c>
      <c r="J12" s="58">
        <f t="shared" si="2"/>
        <v>100.76581065145731</v>
      </c>
      <c r="K12" s="57">
        <f t="shared" si="3"/>
        <v>516.5500000000466</v>
      </c>
      <c r="L12" s="57"/>
    </row>
    <row r="13" spans="1:12" ht="12.75">
      <c r="A13" s="61" t="s">
        <v>150</v>
      </c>
      <c r="B13" s="49" t="s">
        <v>87</v>
      </c>
      <c r="C13" s="57">
        <f>Arkusz1!E226</f>
        <v>0</v>
      </c>
      <c r="D13" s="163">
        <f>Arkusz1!F226</f>
        <v>0</v>
      </c>
      <c r="E13" s="57">
        <f>Arkusz1!G226</f>
        <v>142423</v>
      </c>
      <c r="F13" s="57">
        <f>Arkusz1!H226</f>
        <v>111000</v>
      </c>
      <c r="G13" s="57">
        <f>Arkusz1!I226</f>
        <v>0</v>
      </c>
      <c r="H13" s="56">
        <f t="shared" si="1"/>
        <v>0</v>
      </c>
      <c r="I13" s="58">
        <f t="shared" si="0"/>
        <v>0</v>
      </c>
      <c r="J13" s="58"/>
      <c r="K13" s="57">
        <f t="shared" si="3"/>
        <v>111000</v>
      </c>
      <c r="L13" s="57"/>
    </row>
    <row r="14" spans="1:12" ht="12.75">
      <c r="A14" s="61" t="s">
        <v>151</v>
      </c>
      <c r="B14" s="49" t="s">
        <v>90</v>
      </c>
      <c r="C14" s="57">
        <f>Arkusz1!E229</f>
        <v>8834515.579999998</v>
      </c>
      <c r="D14" s="163">
        <f>Arkusz1!F229</f>
        <v>95.2</v>
      </c>
      <c r="E14" s="57">
        <f>Arkusz1!G229</f>
        <v>8956293.86</v>
      </c>
      <c r="F14" s="57">
        <f>Arkusz1!H229</f>
        <v>9630022.76</v>
      </c>
      <c r="G14" s="57">
        <f>Arkusz1!I229</f>
        <v>9273408.65</v>
      </c>
      <c r="H14" s="56">
        <f t="shared" si="1"/>
        <v>96.29685080827369</v>
      </c>
      <c r="I14" s="58">
        <f t="shared" si="0"/>
        <v>36.50691741507201</v>
      </c>
      <c r="J14" s="58">
        <f t="shared" si="2"/>
        <v>104.96793588766305</v>
      </c>
      <c r="K14" s="57">
        <f t="shared" si="3"/>
        <v>356614.1099999994</v>
      </c>
      <c r="L14" s="57">
        <v>516829.85</v>
      </c>
    </row>
    <row r="15" spans="1:12" ht="12.75">
      <c r="A15" s="61" t="s">
        <v>105</v>
      </c>
      <c r="B15" s="49" t="s">
        <v>106</v>
      </c>
      <c r="C15" s="57">
        <f>Arkusz1!E456</f>
        <v>85238.63000000002</v>
      </c>
      <c r="D15" s="163">
        <f>Arkusz1!F456</f>
        <v>90</v>
      </c>
      <c r="E15" s="57">
        <f>Arkusz1!G456</f>
        <v>90211</v>
      </c>
      <c r="F15" s="57">
        <f>Arkusz1!H456</f>
        <v>107085.20999999999</v>
      </c>
      <c r="G15" s="57">
        <f>Arkusz1!I456</f>
        <v>90965.91</v>
      </c>
      <c r="H15" s="56">
        <f t="shared" si="1"/>
        <v>84.94722100278835</v>
      </c>
      <c r="I15" s="58">
        <f t="shared" si="0"/>
        <v>0.3581083385079631</v>
      </c>
      <c r="J15" s="58">
        <f t="shared" si="2"/>
        <v>106.71911315327331</v>
      </c>
      <c r="K15" s="57">
        <f t="shared" si="3"/>
        <v>16119.299999999988</v>
      </c>
      <c r="L15" s="57">
        <v>1189.33</v>
      </c>
    </row>
    <row r="16" spans="1:12" ht="12.75">
      <c r="A16" s="61" t="s">
        <v>111</v>
      </c>
      <c r="B16" s="49" t="s">
        <v>112</v>
      </c>
      <c r="C16" s="57">
        <f>Arkusz1!E482</f>
        <v>5173421.700000001</v>
      </c>
      <c r="D16" s="163">
        <f>Arkusz1!F482</f>
        <v>99</v>
      </c>
      <c r="E16" s="57">
        <f>Arkusz1!G482</f>
        <v>4962009</v>
      </c>
      <c r="F16" s="57">
        <f>Arkusz1!H482</f>
        <v>5335772.150000002</v>
      </c>
      <c r="G16" s="57">
        <f>Arkusz1!I482</f>
        <v>5258472.39</v>
      </c>
      <c r="H16" s="56">
        <f t="shared" si="1"/>
        <v>98.55129196249501</v>
      </c>
      <c r="I16" s="58">
        <f t="shared" si="0"/>
        <v>20.70119246509926</v>
      </c>
      <c r="J16" s="58">
        <f t="shared" si="2"/>
        <v>101.6439929882383</v>
      </c>
      <c r="K16" s="57">
        <f t="shared" si="3"/>
        <v>77299.76000000257</v>
      </c>
      <c r="L16" s="57">
        <v>57112.66</v>
      </c>
    </row>
    <row r="17" spans="1:12" ht="33.75">
      <c r="A17" s="61" t="s">
        <v>165</v>
      </c>
      <c r="B17" s="49" t="s">
        <v>156</v>
      </c>
      <c r="C17" s="57">
        <f>Arkusz1!E610</f>
        <v>170026.24</v>
      </c>
      <c r="D17" s="163">
        <f>Arkusz1!F610</f>
        <v>97</v>
      </c>
      <c r="E17" s="57">
        <f>Arkusz1!G610</f>
        <v>0</v>
      </c>
      <c r="F17" s="57">
        <f>Arkusz1!H610</f>
        <v>0</v>
      </c>
      <c r="G17" s="57">
        <f>Arkusz1!I610</f>
        <v>0</v>
      </c>
      <c r="H17" s="56" t="e">
        <f t="shared" si="1"/>
        <v>#DIV/0!</v>
      </c>
      <c r="I17" s="58">
        <f t="shared" si="0"/>
        <v>0</v>
      </c>
      <c r="J17" s="58">
        <f t="shared" si="2"/>
        <v>0</v>
      </c>
      <c r="K17" s="57">
        <f t="shared" si="3"/>
        <v>0</v>
      </c>
      <c r="L17" s="57"/>
    </row>
    <row r="18" spans="1:12" ht="22.5">
      <c r="A18" s="61" t="s">
        <v>152</v>
      </c>
      <c r="B18" s="49" t="s">
        <v>127</v>
      </c>
      <c r="C18" s="57">
        <f>Arkusz1!E630</f>
        <v>492230.77</v>
      </c>
      <c r="D18" s="163">
        <f>Arkusz1!F630</f>
        <v>95</v>
      </c>
      <c r="E18" s="57">
        <f>Arkusz1!G630</f>
        <v>235595</v>
      </c>
      <c r="F18" s="57">
        <f>Arkusz1!H630</f>
        <v>454061</v>
      </c>
      <c r="G18" s="57">
        <f>Arkusz1!I630</f>
        <v>431655.3</v>
      </c>
      <c r="H18" s="56">
        <f t="shared" si="1"/>
        <v>95.065486795827</v>
      </c>
      <c r="I18" s="58">
        <f t="shared" si="0"/>
        <v>1.6993108988977996</v>
      </c>
      <c r="J18" s="58">
        <f t="shared" si="2"/>
        <v>87.69368481373075</v>
      </c>
      <c r="K18" s="57">
        <f t="shared" si="3"/>
        <v>22405.70000000001</v>
      </c>
      <c r="L18" s="57">
        <v>16042.82</v>
      </c>
    </row>
    <row r="19" spans="1:12" ht="34.5" customHeight="1">
      <c r="A19" s="61" t="s">
        <v>130</v>
      </c>
      <c r="B19" s="49" t="s">
        <v>131</v>
      </c>
      <c r="C19" s="57">
        <f>Arkusz1!E641</f>
        <v>2567926.69</v>
      </c>
      <c r="D19" s="163">
        <f>Arkusz1!F641</f>
        <v>83</v>
      </c>
      <c r="E19" s="57">
        <f>Arkusz1!G641</f>
        <v>2462936.01</v>
      </c>
      <c r="F19" s="57">
        <f>Arkusz1!H641</f>
        <v>1850673.25</v>
      </c>
      <c r="G19" s="57">
        <f>Arkusz1!I641</f>
        <v>1687233.51</v>
      </c>
      <c r="H19" s="56">
        <f t="shared" si="1"/>
        <v>91.16863336085935</v>
      </c>
      <c r="I19" s="58">
        <f t="shared" si="0"/>
        <v>6.642184846400796</v>
      </c>
      <c r="J19" s="58">
        <f t="shared" si="2"/>
        <v>65.70411517472098</v>
      </c>
      <c r="K19" s="57">
        <f t="shared" si="3"/>
        <v>163439.74</v>
      </c>
      <c r="L19" s="57">
        <v>132968.7</v>
      </c>
    </row>
    <row r="20" spans="1:12" ht="24.75" customHeight="1">
      <c r="A20" s="61" t="s">
        <v>135</v>
      </c>
      <c r="B20" s="49" t="s">
        <v>136</v>
      </c>
      <c r="C20" s="57">
        <f>Arkusz1!E684</f>
        <v>783858</v>
      </c>
      <c r="D20" s="163">
        <f>Arkusz1!F684</f>
        <v>99</v>
      </c>
      <c r="E20" s="57">
        <f>Arkusz1!G684</f>
        <v>965000</v>
      </c>
      <c r="F20" s="57">
        <f>Arkusz1!H684</f>
        <v>893000</v>
      </c>
      <c r="G20" s="57">
        <f>Arkusz1!I684</f>
        <v>871081.6</v>
      </c>
      <c r="H20" s="56">
        <f t="shared" si="1"/>
        <v>97.54553191489362</v>
      </c>
      <c r="I20" s="58">
        <f t="shared" si="0"/>
        <v>3.429214136162196</v>
      </c>
      <c r="J20" s="58">
        <f t="shared" si="2"/>
        <v>111.12747461912744</v>
      </c>
      <c r="K20" s="57">
        <f t="shared" si="3"/>
        <v>21918.400000000023</v>
      </c>
      <c r="L20" s="57"/>
    </row>
    <row r="21" spans="1:12" ht="12" customHeight="1">
      <c r="A21" s="61" t="s">
        <v>139</v>
      </c>
      <c r="B21" s="49" t="s">
        <v>140</v>
      </c>
      <c r="C21" s="57">
        <f>Arkusz1!E706</f>
        <v>3077336.65</v>
      </c>
      <c r="D21" s="163">
        <f>Arkusz1!F706</f>
        <v>58</v>
      </c>
      <c r="E21" s="57">
        <f>Arkusz1!G706</f>
        <v>3428374.53</v>
      </c>
      <c r="F21" s="57">
        <f>Arkusz1!H706</f>
        <v>3275434.4899999998</v>
      </c>
      <c r="G21" s="57">
        <f>Arkusz1!I706</f>
        <v>3170626.1799999997</v>
      </c>
      <c r="H21" s="56">
        <f t="shared" si="1"/>
        <v>96.80017077673259</v>
      </c>
      <c r="I21" s="58">
        <f t="shared" si="0"/>
        <v>12.481903092594244</v>
      </c>
      <c r="J21" s="58">
        <f t="shared" si="2"/>
        <v>103.03150225699224</v>
      </c>
      <c r="K21" s="57">
        <f t="shared" si="3"/>
        <v>104808.31000000006</v>
      </c>
      <c r="L21" s="57">
        <v>47307.92</v>
      </c>
    </row>
    <row r="22" spans="1:12" ht="12.75">
      <c r="A22" s="61"/>
      <c r="B22" s="128" t="s">
        <v>153</v>
      </c>
      <c r="C22" s="132">
        <f>SUM(C4:C21)</f>
        <v>27088489.84</v>
      </c>
      <c r="D22" s="135">
        <v>96</v>
      </c>
      <c r="E22" s="132">
        <f>SUM(E4:E21)</f>
        <v>27368850.89</v>
      </c>
      <c r="F22" s="132">
        <f>F4+F5+F6+F7+F8+F9+F11+F12+F13+F14+F15+F16+F17+F18+F19+F20+F21</f>
        <v>27008934.69</v>
      </c>
      <c r="G22" s="132">
        <f>SUM(G4:G21)</f>
        <v>25401784.940000005</v>
      </c>
      <c r="H22" s="133">
        <f t="shared" si="1"/>
        <v>94.04956260420356</v>
      </c>
      <c r="I22" s="135">
        <f t="shared" si="0"/>
        <v>100</v>
      </c>
      <c r="J22" s="134">
        <f t="shared" si="2"/>
        <v>93.7733520400634</v>
      </c>
      <c r="K22" s="132">
        <f>SUM(K4:K21)</f>
        <v>1608149.7500000023</v>
      </c>
      <c r="L22" s="132">
        <f>SUM(L4:L21)</f>
        <v>1046525.12</v>
      </c>
    </row>
    <row r="23" spans="1:12" s="41" customFormat="1" ht="12.75">
      <c r="A23" s="64"/>
      <c r="B23" s="63" t="s">
        <v>218</v>
      </c>
      <c r="C23" s="59">
        <f>Arkusz1!E762</f>
        <v>4299154.52</v>
      </c>
      <c r="D23" s="166">
        <f>Arkusz1!F762</f>
        <v>57</v>
      </c>
      <c r="E23" s="59">
        <f>Arkusz1!G762</f>
        <v>4212704.54</v>
      </c>
      <c r="F23" s="59">
        <f>Arkusz1!H762</f>
        <v>2743788.53</v>
      </c>
      <c r="G23" s="59">
        <f>Arkusz1!I762</f>
        <v>2297892.6300000004</v>
      </c>
      <c r="H23" s="56">
        <f t="shared" si="1"/>
        <v>83.74889700409967</v>
      </c>
      <c r="I23" s="58">
        <f t="shared" si="0"/>
        <v>9.046185673281272</v>
      </c>
      <c r="J23" s="58">
        <f t="shared" si="2"/>
        <v>53.44987297641958</v>
      </c>
      <c r="K23" s="57">
        <f>F23-G23</f>
        <v>445895.89999999944</v>
      </c>
      <c r="L23" s="57"/>
    </row>
    <row r="24" spans="1:12" s="41" customFormat="1" ht="12.75">
      <c r="A24" s="64"/>
      <c r="B24" s="63" t="s">
        <v>219</v>
      </c>
      <c r="C24" s="59">
        <f>C22-C23</f>
        <v>22789335.32</v>
      </c>
      <c r="D24" s="166">
        <v>98</v>
      </c>
      <c r="E24" s="59">
        <f>E22-E23</f>
        <v>23156146.35</v>
      </c>
      <c r="F24" s="59">
        <f>F22-F23</f>
        <v>24265146.16</v>
      </c>
      <c r="G24" s="59">
        <f>G22-G23</f>
        <v>23103892.310000006</v>
      </c>
      <c r="H24" s="56">
        <f t="shared" si="1"/>
        <v>95.21431339278612</v>
      </c>
      <c r="I24" s="58">
        <f t="shared" si="0"/>
        <v>90.95381432671873</v>
      </c>
      <c r="J24" s="58">
        <f t="shared" si="2"/>
        <v>101.38028154653527</v>
      </c>
      <c r="K24" s="57">
        <f>F24-G24</f>
        <v>1161253.849999994</v>
      </c>
      <c r="L24" s="132">
        <f>L22-L23</f>
        <v>1046525.12</v>
      </c>
    </row>
    <row r="25" spans="1:12" s="41" customFormat="1" ht="12.75">
      <c r="A25" s="64"/>
      <c r="B25" s="128" t="s">
        <v>225</v>
      </c>
      <c r="C25" s="59"/>
      <c r="D25" s="163"/>
      <c r="E25" s="59"/>
      <c r="F25" s="59"/>
      <c r="G25" s="59"/>
      <c r="H25" s="56"/>
      <c r="I25" s="58">
        <f t="shared" si="0"/>
        <v>0</v>
      </c>
      <c r="J25" s="58"/>
      <c r="K25" s="57"/>
      <c r="L25" s="57"/>
    </row>
    <row r="26" spans="1:12" s="41" customFormat="1" ht="25.5" customHeight="1">
      <c r="A26" s="64"/>
      <c r="B26" s="63" t="s">
        <v>220</v>
      </c>
      <c r="C26" s="59">
        <f>C19+C7+C6+C5+C4</f>
        <v>4194923.38</v>
      </c>
      <c r="D26" s="163">
        <v>85</v>
      </c>
      <c r="E26" s="59">
        <f>E19+E7+E6+E5+E4</f>
        <v>4423702.01</v>
      </c>
      <c r="F26" s="59">
        <f>F19+F7+F6+F5+F4</f>
        <v>3086666.59</v>
      </c>
      <c r="G26" s="59">
        <f>G19+G7+G6+G5+G4</f>
        <v>2722624.3899999997</v>
      </c>
      <c r="H26" s="56">
        <f t="shared" si="1"/>
        <v>88.20597594896053</v>
      </c>
      <c r="I26" s="58">
        <f t="shared" si="0"/>
        <v>10.718240456058279</v>
      </c>
      <c r="J26" s="58">
        <f t="shared" si="2"/>
        <v>64.90283953648755</v>
      </c>
      <c r="K26" s="57">
        <f>K19+K7+K6+K5+K4</f>
        <v>364042.19999999995</v>
      </c>
      <c r="L26" s="57">
        <f>L19+L7+L6+L5+L4</f>
        <v>152796.64</v>
      </c>
    </row>
    <row r="27" spans="1:12" s="41" customFormat="1" ht="33.75">
      <c r="A27" s="64"/>
      <c r="B27" s="63" t="s">
        <v>221</v>
      </c>
      <c r="C27" s="59">
        <f>C21+C20+C18+C17+C16+C15+C14</f>
        <v>18616627.57</v>
      </c>
      <c r="D27" s="163">
        <v>99</v>
      </c>
      <c r="E27" s="59">
        <f>E21+E20+E18+E17+E16+E15+E14</f>
        <v>18637483.39</v>
      </c>
      <c r="F27" s="59">
        <f>F21+F20+F18+F17+F16+F15+F14</f>
        <v>19695375.610000003</v>
      </c>
      <c r="G27" s="59">
        <f>G21+G20+G18+G17+G16+G15+G14</f>
        <v>19096210.03</v>
      </c>
      <c r="H27" s="56">
        <f t="shared" si="1"/>
        <v>96.95783623595487</v>
      </c>
      <c r="I27" s="58">
        <f t="shared" si="0"/>
        <v>75.17664634633347</v>
      </c>
      <c r="J27" s="58">
        <f t="shared" si="2"/>
        <v>102.57609740645417</v>
      </c>
      <c r="K27" s="57">
        <f>K21+K20+K18+K17+K16+K15+K14</f>
        <v>599165.580000002</v>
      </c>
      <c r="L27" s="57">
        <f>L21+L20+L18+L17+L16+L15+L14</f>
        <v>638482.58</v>
      </c>
    </row>
    <row r="28" spans="1:12" s="41" customFormat="1" ht="22.5">
      <c r="A28" s="64"/>
      <c r="B28" s="104" t="s">
        <v>222</v>
      </c>
      <c r="C28" s="59">
        <f>C18+C14</f>
        <v>9326746.349999998</v>
      </c>
      <c r="D28" s="163">
        <v>100</v>
      </c>
      <c r="E28" s="59">
        <f>E18+E14</f>
        <v>9191888.86</v>
      </c>
      <c r="F28" s="59">
        <f>F18+F14</f>
        <v>10084083.76</v>
      </c>
      <c r="G28" s="59">
        <f>G18+G14</f>
        <v>9705063.950000001</v>
      </c>
      <c r="H28" s="56">
        <f t="shared" si="1"/>
        <v>96.24140557515561</v>
      </c>
      <c r="I28" s="58">
        <f t="shared" si="0"/>
        <v>38.20622831396981</v>
      </c>
      <c r="J28" s="58">
        <f t="shared" si="2"/>
        <v>104.05626555931806</v>
      </c>
      <c r="K28" s="57">
        <f>K18+K14</f>
        <v>379019.8099999994</v>
      </c>
      <c r="L28" s="57">
        <f>L18+L14</f>
        <v>532872.6699999999</v>
      </c>
    </row>
    <row r="29" spans="1:12" s="41" customFormat="1" ht="22.5">
      <c r="A29" s="64"/>
      <c r="B29" s="128" t="s">
        <v>223</v>
      </c>
      <c r="C29" s="59">
        <f>C11+C10</f>
        <v>278065.71</v>
      </c>
      <c r="D29" s="167">
        <v>82</v>
      </c>
      <c r="E29" s="59">
        <f>E11+E10</f>
        <v>739080</v>
      </c>
      <c r="F29" s="59">
        <f>F11+F10</f>
        <v>462170</v>
      </c>
      <c r="G29" s="59">
        <f>G11+G10</f>
        <v>230161.80000000002</v>
      </c>
      <c r="H29" s="130">
        <f t="shared" si="1"/>
        <v>49.8002466624835</v>
      </c>
      <c r="I29" s="58">
        <f t="shared" si="0"/>
        <v>0.9060851453693157</v>
      </c>
      <c r="J29" s="158">
        <f>J11</f>
        <v>82.52396169236401</v>
      </c>
      <c r="K29" s="59">
        <f>K11+K10</f>
        <v>232008.19999999998</v>
      </c>
      <c r="L29" s="59">
        <f>L11</f>
        <v>8344.32</v>
      </c>
    </row>
    <row r="30" spans="1:12" s="41" customFormat="1" ht="22.5">
      <c r="A30" s="64"/>
      <c r="B30" s="63" t="s">
        <v>224</v>
      </c>
      <c r="C30" s="59">
        <f>C12+C13</f>
        <v>570167.05</v>
      </c>
      <c r="D30" s="167">
        <v>86</v>
      </c>
      <c r="E30" s="59">
        <f aca="true" t="shared" si="4" ref="E30:L30">E12+E13</f>
        <v>682423</v>
      </c>
      <c r="F30" s="59">
        <f t="shared" si="4"/>
        <v>686050</v>
      </c>
      <c r="G30" s="59">
        <f t="shared" si="4"/>
        <v>574533.45</v>
      </c>
      <c r="H30" s="130">
        <f t="shared" si="1"/>
        <v>83.74512790612928</v>
      </c>
      <c r="I30" s="58">
        <f t="shared" si="0"/>
        <v>2.2617837736878337</v>
      </c>
      <c r="J30" s="158">
        <f>J12</f>
        <v>100.76581065145731</v>
      </c>
      <c r="K30" s="59">
        <f t="shared" si="4"/>
        <v>111516.55000000005</v>
      </c>
      <c r="L30" s="59">
        <f t="shared" si="4"/>
        <v>0</v>
      </c>
    </row>
    <row r="31" spans="1:12" s="41" customFormat="1" ht="33.75">
      <c r="A31" s="64"/>
      <c r="B31" s="63" t="s">
        <v>217</v>
      </c>
      <c r="C31" s="59">
        <f>C8+C9</f>
        <v>3428706.13</v>
      </c>
      <c r="D31" s="167">
        <v>96</v>
      </c>
      <c r="E31" s="59">
        <f>E8+E9</f>
        <v>2886162.49</v>
      </c>
      <c r="F31" s="59">
        <f>F8+F9</f>
        <v>3079672.49</v>
      </c>
      <c r="G31" s="59">
        <f>G8+G9</f>
        <v>2778255.27</v>
      </c>
      <c r="H31" s="130">
        <f t="shared" si="1"/>
        <v>90.21268589505112</v>
      </c>
      <c r="I31" s="58">
        <f t="shared" si="0"/>
        <v>10.937244278551079</v>
      </c>
      <c r="J31" s="158">
        <f>J12</f>
        <v>100.76581065145731</v>
      </c>
      <c r="K31" s="59">
        <f>K8+K9</f>
        <v>301417.2200000002</v>
      </c>
      <c r="L31" s="59">
        <f>L8+L9</f>
        <v>246901.58</v>
      </c>
    </row>
    <row r="32" spans="1:12" s="41" customFormat="1" ht="12.75">
      <c r="A32" s="64"/>
      <c r="B32" s="63"/>
      <c r="C32" s="155">
        <f>C26+C27+C29+C30+C31</f>
        <v>27088489.84</v>
      </c>
      <c r="D32" s="168">
        <v>96</v>
      </c>
      <c r="E32" s="155">
        <f>E26+E27+E29+E30+E31</f>
        <v>27368850.89</v>
      </c>
      <c r="F32" s="155">
        <f>F26+F27+F29+F30+F31</f>
        <v>27009934.690000005</v>
      </c>
      <c r="G32" s="155">
        <f>G26+G27+G29+G30+G31</f>
        <v>25401784.94</v>
      </c>
      <c r="H32" s="156">
        <f t="shared" si="1"/>
        <v>94.04608056829032</v>
      </c>
      <c r="I32" s="58">
        <f t="shared" si="0"/>
        <v>99.99999999999999</v>
      </c>
      <c r="J32" s="157">
        <f>J14</f>
        <v>104.96793588766305</v>
      </c>
      <c r="K32" s="155">
        <f>K26+K27+K29+K30+K31</f>
        <v>1608149.7500000023</v>
      </c>
      <c r="L32" s="155">
        <f>L26+L27+L29+L30+L31</f>
        <v>1046525.1199999999</v>
      </c>
    </row>
    <row r="33" spans="2:12" ht="12.75">
      <c r="B33" s="127"/>
      <c r="C33" s="129"/>
      <c r="D33" s="167"/>
      <c r="E33" s="129"/>
      <c r="F33" s="129"/>
      <c r="G33" s="129"/>
      <c r="H33" s="131"/>
      <c r="I33" s="58"/>
      <c r="J33" s="59"/>
      <c r="K33" s="129"/>
      <c r="L33" s="129"/>
    </row>
    <row r="34" spans="2:4" ht="12.75">
      <c r="B34" s="127"/>
      <c r="D34" s="169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&amp;CZestawienie zbiorczych wydatków gminy Jeziorany w  układzie działowym za rok 2008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3.57421875" style="0" bestFit="1" customWidth="1"/>
    <col min="3" max="3" width="6.28125" style="0" customWidth="1"/>
    <col min="4" max="4" width="28.140625" style="0" customWidth="1"/>
    <col min="5" max="7" width="10.7109375" style="0" customWidth="1"/>
    <col min="9" max="9" width="6.28125" style="0" customWidth="1"/>
  </cols>
  <sheetData>
    <row r="1" spans="1:9" ht="42">
      <c r="A1" s="72" t="s">
        <v>186</v>
      </c>
      <c r="B1" s="72" t="s">
        <v>187</v>
      </c>
      <c r="C1" s="72" t="s">
        <v>2</v>
      </c>
      <c r="D1" s="72" t="s">
        <v>188</v>
      </c>
      <c r="E1" s="73" t="s">
        <v>327</v>
      </c>
      <c r="F1" s="73" t="s">
        <v>343</v>
      </c>
      <c r="G1" s="73" t="s">
        <v>344</v>
      </c>
      <c r="H1" s="73" t="s">
        <v>345</v>
      </c>
      <c r="I1" s="146" t="s">
        <v>346</v>
      </c>
    </row>
    <row r="2" spans="1:9" ht="12.75">
      <c r="A2" s="8">
        <v>1</v>
      </c>
      <c r="B2" s="8">
        <v>2</v>
      </c>
      <c r="C2" s="8">
        <v>3</v>
      </c>
      <c r="D2" s="8">
        <v>4</v>
      </c>
      <c r="E2" s="8">
        <v>5</v>
      </c>
      <c r="F2" s="8">
        <v>6</v>
      </c>
      <c r="G2" s="8">
        <v>7</v>
      </c>
      <c r="H2" s="8">
        <v>8</v>
      </c>
      <c r="I2" s="178">
        <v>9</v>
      </c>
    </row>
    <row r="3" spans="1:9" ht="12.75">
      <c r="A3" s="186">
        <v>750</v>
      </c>
      <c r="B3" s="186">
        <v>75095</v>
      </c>
      <c r="C3" s="186">
        <v>2830</v>
      </c>
      <c r="D3" s="13" t="s">
        <v>25</v>
      </c>
      <c r="E3" s="185"/>
      <c r="F3" s="185">
        <v>5000</v>
      </c>
      <c r="G3" s="185">
        <v>5000</v>
      </c>
      <c r="H3" s="77">
        <f>G3/F3*100</f>
        <v>100</v>
      </c>
      <c r="I3" s="179"/>
    </row>
    <row r="4" spans="1:9" s="145" customFormat="1" ht="12.75">
      <c r="A4" s="74">
        <v>801</v>
      </c>
      <c r="B4" s="74">
        <v>80101</v>
      </c>
      <c r="C4" s="74">
        <v>2590</v>
      </c>
      <c r="D4" s="74" t="s">
        <v>245</v>
      </c>
      <c r="E4" s="74">
        <v>815244.44</v>
      </c>
      <c r="F4" s="76">
        <v>1595225.4</v>
      </c>
      <c r="G4" s="76">
        <v>1592312.39</v>
      </c>
      <c r="H4" s="77">
        <f>G4/F4*100</f>
        <v>99.81739194975205</v>
      </c>
      <c r="I4" s="179">
        <f>G4/E4*100</f>
        <v>195.317172601631</v>
      </c>
    </row>
    <row r="5" spans="1:9" s="145" customFormat="1" ht="12.75">
      <c r="A5" s="74">
        <v>801</v>
      </c>
      <c r="B5" s="74">
        <v>80101</v>
      </c>
      <c r="C5" s="74">
        <v>2830</v>
      </c>
      <c r="D5" s="74" t="s">
        <v>245</v>
      </c>
      <c r="E5" s="74"/>
      <c r="F5" s="76">
        <v>5059.61</v>
      </c>
      <c r="G5" s="76">
        <v>5059.61</v>
      </c>
      <c r="H5" s="77">
        <f>G5/F5*100</f>
        <v>100</v>
      </c>
      <c r="I5" s="179"/>
    </row>
    <row r="6" spans="1:9" s="145" customFormat="1" ht="22.5">
      <c r="A6" s="74">
        <v>801</v>
      </c>
      <c r="B6" s="74">
        <v>80103</v>
      </c>
      <c r="C6" s="74">
        <v>2590</v>
      </c>
      <c r="D6" s="74" t="s">
        <v>98</v>
      </c>
      <c r="E6" s="74">
        <v>284152.63</v>
      </c>
      <c r="F6" s="76">
        <v>226870.04</v>
      </c>
      <c r="G6" s="76">
        <v>226868.79</v>
      </c>
      <c r="H6" s="77">
        <f>G6/F6*100</f>
        <v>99.99944902376708</v>
      </c>
      <c r="I6" s="179">
        <f>G6/E6*100</f>
        <v>79.84046813151087</v>
      </c>
    </row>
    <row r="7" spans="1:9" s="145" customFormat="1" ht="12.75">
      <c r="A7" s="74">
        <v>801</v>
      </c>
      <c r="B7" s="74">
        <v>80104</v>
      </c>
      <c r="C7" s="74">
        <v>2540</v>
      </c>
      <c r="D7" s="74" t="s">
        <v>189</v>
      </c>
      <c r="E7" s="74"/>
      <c r="F7" s="76">
        <v>477824.49</v>
      </c>
      <c r="G7" s="76">
        <v>477453.55</v>
      </c>
      <c r="H7" s="77">
        <f>G7/F7*100</f>
        <v>99.92236898531509</v>
      </c>
      <c r="I7" s="179"/>
    </row>
    <row r="8" spans="1:9" ht="12.75">
      <c r="A8" s="74">
        <v>801</v>
      </c>
      <c r="B8" s="74">
        <v>80104</v>
      </c>
      <c r="C8" s="74">
        <v>2590</v>
      </c>
      <c r="D8" s="74" t="s">
        <v>189</v>
      </c>
      <c r="E8" s="76">
        <v>175687.9</v>
      </c>
      <c r="F8" s="76"/>
      <c r="G8" s="76"/>
      <c r="H8" s="77"/>
      <c r="I8" s="179"/>
    </row>
    <row r="9" spans="1:9" ht="12.75">
      <c r="A9" s="74">
        <v>801</v>
      </c>
      <c r="B9" s="74">
        <v>80106</v>
      </c>
      <c r="C9" s="74">
        <v>2580</v>
      </c>
      <c r="D9" s="74" t="s">
        <v>226</v>
      </c>
      <c r="E9" s="76"/>
      <c r="F9" s="76">
        <v>16675.06</v>
      </c>
      <c r="G9" s="76">
        <v>16675.06</v>
      </c>
      <c r="H9" s="77">
        <f>G9/F9*100</f>
        <v>100</v>
      </c>
      <c r="I9" s="179"/>
    </row>
    <row r="10" spans="1:9" ht="12.75">
      <c r="A10" s="74">
        <v>801</v>
      </c>
      <c r="B10" s="74">
        <v>80106</v>
      </c>
      <c r="C10" s="74">
        <v>2590</v>
      </c>
      <c r="D10" s="74" t="s">
        <v>226</v>
      </c>
      <c r="E10" s="76">
        <v>51133.6</v>
      </c>
      <c r="F10" s="76"/>
      <c r="G10" s="76"/>
      <c r="H10" s="77"/>
      <c r="I10" s="179"/>
    </row>
    <row r="11" spans="1:9" ht="12.75">
      <c r="A11" s="74">
        <v>801</v>
      </c>
      <c r="B11" s="74">
        <v>80113</v>
      </c>
      <c r="C11" s="74">
        <v>2830</v>
      </c>
      <c r="D11" s="13" t="s">
        <v>101</v>
      </c>
      <c r="E11" s="76"/>
      <c r="F11" s="76">
        <v>5215</v>
      </c>
      <c r="G11" s="76">
        <v>5215</v>
      </c>
      <c r="H11" s="77">
        <f aca="true" t="shared" si="0" ref="H11:H27">G11/F11*100</f>
        <v>100</v>
      </c>
      <c r="I11" s="179"/>
    </row>
    <row r="12" spans="1:9" ht="78.75">
      <c r="A12" s="74">
        <v>801</v>
      </c>
      <c r="B12" s="74">
        <v>80150</v>
      </c>
      <c r="C12" s="74">
        <v>2590</v>
      </c>
      <c r="D12" s="13" t="s">
        <v>356</v>
      </c>
      <c r="E12" s="76"/>
      <c r="F12" s="76">
        <v>26532</v>
      </c>
      <c r="G12" s="76">
        <v>26532</v>
      </c>
      <c r="H12" s="77">
        <f t="shared" si="0"/>
        <v>100</v>
      </c>
      <c r="I12" s="179"/>
    </row>
    <row r="13" spans="1:9" ht="22.5">
      <c r="A13" s="74"/>
      <c r="B13" s="74"/>
      <c r="C13" s="74"/>
      <c r="D13" s="74" t="s">
        <v>190</v>
      </c>
      <c r="E13" s="76">
        <f>E4+E5+E6+E7+E8+E9+E10+E11+E12</f>
        <v>1326218.5699999998</v>
      </c>
      <c r="F13" s="76">
        <f>F4+F5+F6+F7+F8+F9+F10+F11+F12</f>
        <v>2353401.6</v>
      </c>
      <c r="G13" s="76">
        <f>G4+G5+G6+G7+G8+G9+G10+G11+G12</f>
        <v>2350116.4</v>
      </c>
      <c r="H13" s="77">
        <f t="shared" si="0"/>
        <v>99.86040631569215</v>
      </c>
      <c r="I13" s="179">
        <f aca="true" t="shared" si="1" ref="I13:I28">G13/E13*100</f>
        <v>177.20430501889294</v>
      </c>
    </row>
    <row r="14" spans="1:9" ht="22.5">
      <c r="A14" s="74">
        <v>851</v>
      </c>
      <c r="B14" s="74">
        <v>85154</v>
      </c>
      <c r="C14" s="74">
        <v>2810</v>
      </c>
      <c r="D14" s="74" t="s">
        <v>191</v>
      </c>
      <c r="E14" s="76"/>
      <c r="F14" s="76">
        <v>3000</v>
      </c>
      <c r="G14" s="76">
        <v>3000</v>
      </c>
      <c r="H14" s="77">
        <f t="shared" si="0"/>
        <v>100</v>
      </c>
      <c r="I14" s="179"/>
    </row>
    <row r="15" spans="1:9" ht="22.5">
      <c r="A15" s="74">
        <v>851</v>
      </c>
      <c r="B15" s="74">
        <v>85154</v>
      </c>
      <c r="C15" s="74">
        <v>2820</v>
      </c>
      <c r="D15" s="74" t="s">
        <v>191</v>
      </c>
      <c r="E15" s="76">
        <v>20000</v>
      </c>
      <c r="F15" s="76">
        <v>17000</v>
      </c>
      <c r="G15" s="76">
        <v>16687.79</v>
      </c>
      <c r="H15" s="77">
        <f t="shared" si="0"/>
        <v>98.1634705882353</v>
      </c>
      <c r="I15" s="179">
        <f t="shared" si="1"/>
        <v>83.43895</v>
      </c>
    </row>
    <row r="16" spans="1:9" ht="12.75">
      <c r="A16" s="74">
        <v>852</v>
      </c>
      <c r="B16" s="74">
        <v>85295</v>
      </c>
      <c r="C16" s="74">
        <v>2830</v>
      </c>
      <c r="D16" s="74" t="s">
        <v>175</v>
      </c>
      <c r="E16" s="76">
        <v>2800</v>
      </c>
      <c r="F16" s="76">
        <v>4220</v>
      </c>
      <c r="G16" s="76">
        <v>3940</v>
      </c>
      <c r="H16" s="77">
        <f t="shared" si="0"/>
        <v>93.36492890995261</v>
      </c>
      <c r="I16" s="179">
        <f t="shared" si="1"/>
        <v>140.71428571428572</v>
      </c>
    </row>
    <row r="17" spans="1:9" ht="12.75">
      <c r="A17" s="74">
        <v>921</v>
      </c>
      <c r="B17" s="74">
        <v>92109</v>
      </c>
      <c r="C17" s="74">
        <v>2480</v>
      </c>
      <c r="D17" s="74" t="s">
        <v>192</v>
      </c>
      <c r="E17" s="76">
        <v>564000</v>
      </c>
      <c r="F17" s="76">
        <v>630000</v>
      </c>
      <c r="G17" s="76">
        <v>620000</v>
      </c>
      <c r="H17" s="77">
        <f t="shared" si="0"/>
        <v>98.4126984126984</v>
      </c>
      <c r="I17" s="179">
        <f t="shared" si="1"/>
        <v>109.92907801418438</v>
      </c>
    </row>
    <row r="18" spans="1:9" ht="12.75">
      <c r="A18" s="74">
        <v>921</v>
      </c>
      <c r="B18" s="74">
        <v>92116</v>
      </c>
      <c r="C18" s="74">
        <v>2480</v>
      </c>
      <c r="D18" s="74" t="s">
        <v>193</v>
      </c>
      <c r="E18" s="76">
        <v>196358</v>
      </c>
      <c r="F18" s="76">
        <v>210000</v>
      </c>
      <c r="G18" s="76">
        <v>210000</v>
      </c>
      <c r="H18" s="77">
        <f t="shared" si="0"/>
        <v>100</v>
      </c>
      <c r="I18" s="179">
        <f t="shared" si="1"/>
        <v>106.94751423420487</v>
      </c>
    </row>
    <row r="19" spans="1:9" ht="22.5">
      <c r="A19" s="74"/>
      <c r="B19" s="74"/>
      <c r="C19" s="74"/>
      <c r="D19" s="119" t="s">
        <v>205</v>
      </c>
      <c r="E19" s="120">
        <f>E17+E18</f>
        <v>760358</v>
      </c>
      <c r="F19" s="120">
        <f>F17+F18</f>
        <v>840000</v>
      </c>
      <c r="G19" s="120">
        <f>G17+G18</f>
        <v>830000</v>
      </c>
      <c r="H19" s="77">
        <f t="shared" si="0"/>
        <v>98.80952380952381</v>
      </c>
      <c r="I19" s="179">
        <f t="shared" si="1"/>
        <v>109.15910663134997</v>
      </c>
    </row>
    <row r="20" spans="1:9" ht="33.75">
      <c r="A20" s="74">
        <v>921</v>
      </c>
      <c r="B20" s="74">
        <v>92120</v>
      </c>
      <c r="C20" s="74">
        <v>2720</v>
      </c>
      <c r="D20" s="74" t="s">
        <v>231</v>
      </c>
      <c r="E20" s="76">
        <v>20000</v>
      </c>
      <c r="F20" s="76">
        <v>20000</v>
      </c>
      <c r="G20" s="76">
        <v>20000</v>
      </c>
      <c r="H20" s="77">
        <f t="shared" si="0"/>
        <v>100</v>
      </c>
      <c r="I20" s="179">
        <f t="shared" si="1"/>
        <v>100</v>
      </c>
    </row>
    <row r="21" spans="1:9" ht="12.75">
      <c r="A21" s="74"/>
      <c r="B21" s="74"/>
      <c r="C21" s="74"/>
      <c r="D21" s="74" t="s">
        <v>194</v>
      </c>
      <c r="E21" s="76">
        <f>E17+E18+E20</f>
        <v>780358</v>
      </c>
      <c r="F21" s="76">
        <f>F17+F18+F20</f>
        <v>860000</v>
      </c>
      <c r="G21" s="76">
        <f>G17+G18+G20</f>
        <v>850000</v>
      </c>
      <c r="H21" s="77">
        <f t="shared" si="0"/>
        <v>98.83720930232558</v>
      </c>
      <c r="I21" s="179">
        <f t="shared" si="1"/>
        <v>108.92436548353447</v>
      </c>
    </row>
    <row r="22" spans="1:9" ht="12.75">
      <c r="A22" s="74">
        <v>926</v>
      </c>
      <c r="B22" s="74">
        <v>92605</v>
      </c>
      <c r="C22" s="74">
        <v>2830</v>
      </c>
      <c r="D22" s="74" t="s">
        <v>140</v>
      </c>
      <c r="E22" s="76">
        <v>50000</v>
      </c>
      <c r="F22" s="76">
        <v>60000</v>
      </c>
      <c r="G22" s="76">
        <v>60000</v>
      </c>
      <c r="H22" s="77">
        <f t="shared" si="0"/>
        <v>100</v>
      </c>
      <c r="I22" s="179">
        <f t="shared" si="1"/>
        <v>120</v>
      </c>
    </row>
    <row r="23" spans="1:9" ht="21">
      <c r="A23" s="74"/>
      <c r="B23" s="74"/>
      <c r="C23" s="74"/>
      <c r="D23" s="112" t="s">
        <v>195</v>
      </c>
      <c r="E23" s="113">
        <f>E3+E13+E14+E15+E16+E21+E22</f>
        <v>2179376.57</v>
      </c>
      <c r="F23" s="113">
        <f>F3+F13+F14+F15+F16+F21+F22</f>
        <v>3302621.6</v>
      </c>
      <c r="G23" s="113">
        <f>G3+G13+G14+G15+G16+G21+G22</f>
        <v>3288744.19</v>
      </c>
      <c r="H23" s="136">
        <f t="shared" si="0"/>
        <v>99.57980623635477</v>
      </c>
      <c r="I23" s="179">
        <f t="shared" si="1"/>
        <v>150.90298002056616</v>
      </c>
    </row>
    <row r="24" spans="1:9" ht="12.75">
      <c r="A24" s="74"/>
      <c r="B24" s="74"/>
      <c r="C24" s="74"/>
      <c r="D24" s="112"/>
      <c r="E24" s="113">
        <f>E8+E10+E15+E16+E17+E18+E20+E22+E4+E6+E3+E5+E7+E9+E11+E12+E14</f>
        <v>2179376.57</v>
      </c>
      <c r="F24" s="113">
        <f>F8+F10+F15+F16+F17+F18+F20+F22+F4+F6+F3+F5+F7+F9+F11+F12+F14</f>
        <v>3302621.6</v>
      </c>
      <c r="G24" s="113">
        <f>G8+G10+G15+G16+G17+G18+G20+G22+G4+G6+G3+G5+G7+G9+G11+G12+G14</f>
        <v>3288744.1899999995</v>
      </c>
      <c r="H24" s="136">
        <f t="shared" si="0"/>
        <v>99.57980623635476</v>
      </c>
      <c r="I24" s="179">
        <f t="shared" si="1"/>
        <v>150.90298002056613</v>
      </c>
    </row>
    <row r="25" spans="1:9" ht="21">
      <c r="A25" s="74"/>
      <c r="B25" s="74"/>
      <c r="C25" s="74"/>
      <c r="D25" s="112" t="s">
        <v>196</v>
      </c>
      <c r="E25" s="114">
        <f>E26</f>
        <v>3500</v>
      </c>
      <c r="F25" s="114">
        <f>F26</f>
        <v>15000</v>
      </c>
      <c r="G25" s="114">
        <f>G26</f>
        <v>8596.72</v>
      </c>
      <c r="H25" s="114">
        <f>H26</f>
        <v>57.31146666666667</v>
      </c>
      <c r="I25" s="179">
        <f t="shared" si="1"/>
        <v>245.6205714285714</v>
      </c>
    </row>
    <row r="26" spans="1:9" ht="56.25">
      <c r="A26" s="74">
        <v>921</v>
      </c>
      <c r="B26" s="74">
        <v>92109</v>
      </c>
      <c r="C26" s="74">
        <v>6220</v>
      </c>
      <c r="D26" s="74" t="s">
        <v>197</v>
      </c>
      <c r="E26" s="76">
        <v>3500</v>
      </c>
      <c r="F26" s="76">
        <v>15000</v>
      </c>
      <c r="G26" s="76">
        <v>8596.72</v>
      </c>
      <c r="H26" s="77">
        <f t="shared" si="0"/>
        <v>57.31146666666667</v>
      </c>
      <c r="I26" s="187">
        <f t="shared" si="1"/>
        <v>245.6205714285714</v>
      </c>
    </row>
    <row r="27" spans="1:9" ht="12.75">
      <c r="A27" s="73"/>
      <c r="B27" s="73"/>
      <c r="C27" s="73"/>
      <c r="D27" s="73"/>
      <c r="E27" s="76">
        <f aca="true" t="shared" si="2" ref="E27:G28">E23+E25</f>
        <v>2182876.57</v>
      </c>
      <c r="F27" s="76">
        <f t="shared" si="2"/>
        <v>3317621.6</v>
      </c>
      <c r="G27" s="76">
        <f t="shared" si="2"/>
        <v>3297340.91</v>
      </c>
      <c r="H27" s="77">
        <f t="shared" si="0"/>
        <v>99.3886979153982</v>
      </c>
      <c r="I27" s="179">
        <f t="shared" si="1"/>
        <v>151.05484915255653</v>
      </c>
    </row>
    <row r="28" spans="1:9" ht="12.75">
      <c r="A28" s="73"/>
      <c r="B28" s="73"/>
      <c r="C28" s="73"/>
      <c r="D28" s="73"/>
      <c r="E28" s="75">
        <f t="shared" si="2"/>
        <v>2182876.57</v>
      </c>
      <c r="F28" s="75">
        <f t="shared" si="2"/>
        <v>3317621.6</v>
      </c>
      <c r="G28" s="75">
        <f t="shared" si="2"/>
        <v>3297340.9099999997</v>
      </c>
      <c r="H28" s="75">
        <f>H24+H26</f>
        <v>156.89127290302142</v>
      </c>
      <c r="I28" s="179">
        <f t="shared" si="1"/>
        <v>151.05484915255653</v>
      </c>
    </row>
  </sheetData>
  <sheetProtection/>
  <printOptions/>
  <pageMargins left="0.27" right="0.16" top="1" bottom="1" header="0.5" footer="0.5"/>
  <pageSetup horizontalDpi="600" verticalDpi="600" orientation="portrait" paperSize="9" r:id="rId1"/>
  <headerFooter alignWithMargins="0">
    <oddHeader>&amp;L&amp;P&amp;CZał. Nr  ..... do sprawozdania  z wykonania budżetu gminy Jeziorany za rok 2009- WYKONANIE  WYDATKÓW  BUDŻETOWYCH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banking</dc:creator>
  <cp:keywords/>
  <dc:description/>
  <cp:lastModifiedBy>frackiewicz</cp:lastModifiedBy>
  <cp:lastPrinted>2016-03-31T14:17:53Z</cp:lastPrinted>
  <dcterms:created xsi:type="dcterms:W3CDTF">2008-03-18T08:20:37Z</dcterms:created>
  <dcterms:modified xsi:type="dcterms:W3CDTF">2016-04-25T13:04:08Z</dcterms:modified>
  <cp:category/>
  <cp:version/>
  <cp:contentType/>
  <cp:contentStatus/>
</cp:coreProperties>
</file>