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26" activeTab="0"/>
  </bookViews>
  <sheets>
    <sheet name="Zał_nr_2_wydr (3)" sheetId="1" r:id="rId1"/>
  </sheets>
  <definedNames/>
  <calcPr fullCalcOnLoad="1"/>
</workbook>
</file>

<file path=xl/sharedStrings.xml><?xml version="1.0" encoding="utf-8"?>
<sst xmlns="http://schemas.openxmlformats.org/spreadsheetml/2006/main" count="105" uniqueCount="93">
  <si>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</si>
  <si>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</si>
  <si>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</si>
  <si>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</si>
  <si>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</si>
  <si>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</si>
  <si>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</si>
  <si>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</si>
  <si>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</si>
  <si>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</si>
  <si>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</si>
  <si>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</si>
  <si>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</si>
  <si>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</si>
  <si>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</si>
  <si>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</si>
  <si>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</si>
  <si>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</si>
  <si>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</si>
  <si>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</si>
  <si>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</si>
  <si>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</si>
  <si>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</si>
  <si>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</si>
  <si>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</si>
  <si>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</si>
  <si>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</si>
  <si>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</si>
  <si>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</si>
  <si>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</si>
  <si>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</si>
  <si>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</si>
  <si>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</si>
  <si>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</si>
  <si>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</si>
  <si>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</si>
  <si>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</si>
  <si>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</si>
  <si>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</si>
  <si>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</si>
  <si>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</si>
  <si>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</si>
  <si>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</si>
  <si>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</si>
  <si>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</si>
  <si>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</si>
  <si>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</si>
  <si>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t>Wyszczególnienie</t>
  </si>
  <si>
    <t xml:space="preserve">Prognoza na 2012 </t>
  </si>
  <si>
    <t>Prognoza na 2013</t>
  </si>
  <si>
    <t>Prognoza na 2014</t>
  </si>
  <si>
    <t>Wykonanie na 31.12.2009</t>
  </si>
  <si>
    <t>Wykonanie na 31.12.2008</t>
  </si>
  <si>
    <t>Wykonanie na 31.12.2007</t>
  </si>
  <si>
    <t>J. Wskaźnik długu (I. - I.1.1. - I.2.1.) : A w %</t>
  </si>
  <si>
    <t>H. Wskaźnik obsługi długu (G : A) w %</t>
  </si>
  <si>
    <t>Spłaty odsetek od kredytów i pozyczek, w tym :</t>
  </si>
  <si>
    <t>Skumulowany wynik budżetu</t>
  </si>
  <si>
    <t>Prognoza na 2015</t>
  </si>
  <si>
    <t xml:space="preserve">  wydatki dot.obsługi kred i poż.</t>
  </si>
  <si>
    <t>wskaź 3 letni</t>
  </si>
  <si>
    <t>33%  wskaź 3 letniego</t>
  </si>
  <si>
    <t>(plan spłat +odset);D</t>
  </si>
  <si>
    <t xml:space="preserve">Razem </t>
  </si>
  <si>
    <t>Plan spłat + odset/D</t>
  </si>
  <si>
    <t>TAK</t>
  </si>
  <si>
    <t>Prognoza na 2017</t>
  </si>
  <si>
    <t>Prognoza na 2018</t>
  </si>
  <si>
    <t>Prognoza  na    2016</t>
  </si>
  <si>
    <t>Prognoza na 2019</t>
  </si>
  <si>
    <t>Prognoza na 2020</t>
  </si>
  <si>
    <t>tak</t>
  </si>
  <si>
    <t>z 2011r-</t>
  </si>
  <si>
    <t>suma</t>
  </si>
  <si>
    <t>razem</t>
  </si>
  <si>
    <t>Razem</t>
  </si>
  <si>
    <t>Wykonanie na 31.12.2010</t>
  </si>
  <si>
    <t>wolne śr  na 31.12.</t>
  </si>
  <si>
    <t>Pw 2011</t>
  </si>
  <si>
    <t>%</t>
  </si>
  <si>
    <t xml:space="preserve">SPŁATY KRED I POŻ </t>
  </si>
  <si>
    <t>PW 2011</t>
  </si>
  <si>
    <t>Plan  za III kw.2011</t>
  </si>
  <si>
    <t>Plan na 2011 wg UR 26.10.2011</t>
  </si>
  <si>
    <t>Plan za III kw.2010       NIE</t>
  </si>
  <si>
    <t>Prognoza     2021</t>
  </si>
  <si>
    <t>J.1. Wskaźnik długu bez wyłączeń ( I/A*100%)</t>
  </si>
  <si>
    <t>pw2011</t>
  </si>
  <si>
    <t>III kw 2011</t>
  </si>
  <si>
    <t>(Db+sprze maj-Wyd b)/D*100</t>
  </si>
  <si>
    <t xml:space="preserve">wsk 3 letni </t>
  </si>
  <si>
    <t>Prognoza kwoty długu i spłat zobowiązań dla    gminy  JEZIORANY  na lata 2012-2020  PROJEKT</t>
  </si>
  <si>
    <t xml:space="preserve">Załacznik nr 2- do Uchwały Rady Miejskiej w Jezioranach Nr ....     z dn..... w sprawie  projektu  WPF gminy  na 2012-2020 dołączony do Zarządzenia Burmistrza  Nr 123/2011 z dnia 15.11.2011r.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</si>
</sst>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  <numFmt numFmtId="166" formatCode="0.0000"/>
    <numFmt numFmtId="167" formatCode="0.000000"/>
    <numFmt numFmtId="168" formatCode="0.000"/>
    <numFmt numFmtId="169" formatCode="0.00000"/>
    <numFmt numFmtId="170" formatCode="#,##0.000_ ;[Red]\-#,##0.000\ "/>
    <numFmt numFmtId="171" formatCode="#,##0.0"/>
    <numFmt numFmtId="172" formatCode="0.0%"/>
    <numFmt numFmtId="173" formatCode="0.0000000000"/>
    <numFmt numFmtId="174" formatCode="0.000000000"/>
    <numFmt numFmtId="175" formatCode="0.00000000"/>
    <numFmt numFmtId="176" formatCode="0.0000000"/>
  </numFmts>
  <fonts count="45"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164" fontId="2" fillId="33" borderId="10" xfId="0" applyNumberFormat="1" applyFont="1" applyFill="1" applyBorder="1" applyAlignment="1" applyProtection="1">
      <alignment vertical="center"/>
      <protection/>
    </xf>
    <xf numFmtId="164" fontId="3" fillId="34" borderId="11" xfId="0" applyNumberFormat="1" applyFont="1" applyFill="1" applyBorder="1" applyAlignment="1" applyProtection="1">
      <alignment vertical="center" wrapText="1"/>
      <protection locked="0"/>
    </xf>
    <xf numFmtId="164" fontId="3" fillId="34" borderId="12" xfId="0" applyNumberFormat="1" applyFont="1" applyFill="1" applyBorder="1" applyAlignment="1" applyProtection="1">
      <alignment vertical="center"/>
      <protection locked="0"/>
    </xf>
    <xf numFmtId="164" fontId="3" fillId="34" borderId="13" xfId="0" applyNumberFormat="1" applyFont="1" applyFill="1" applyBorder="1" applyAlignment="1" applyProtection="1">
      <alignment vertical="center" wrapText="1"/>
      <protection locked="0"/>
    </xf>
    <xf numFmtId="164" fontId="3" fillId="34" borderId="14" xfId="0" applyNumberFormat="1" applyFont="1" applyFill="1" applyBorder="1" applyAlignment="1" applyProtection="1">
      <alignment vertical="center"/>
      <protection locked="0"/>
    </xf>
    <xf numFmtId="164" fontId="3" fillId="34" borderId="15" xfId="0" applyNumberFormat="1" applyFont="1" applyFill="1" applyBorder="1" applyAlignment="1" applyProtection="1">
      <alignment vertical="center" wrapText="1"/>
      <protection locked="0"/>
    </xf>
    <xf numFmtId="164" fontId="3" fillId="34" borderId="16" xfId="0" applyNumberFormat="1" applyFont="1" applyFill="1" applyBorder="1" applyAlignment="1" applyProtection="1">
      <alignment vertical="center"/>
      <protection locked="0"/>
    </xf>
    <xf numFmtId="164" fontId="2" fillId="33" borderId="17" xfId="0" applyNumberFormat="1" applyFont="1" applyFill="1" applyBorder="1" applyAlignment="1" applyProtection="1">
      <alignment vertical="center"/>
      <protection/>
    </xf>
    <xf numFmtId="164" fontId="2" fillId="33" borderId="18" xfId="0" applyNumberFormat="1" applyFont="1" applyFill="1" applyBorder="1" applyAlignment="1" applyProtection="1">
      <alignment vertical="center"/>
      <protection/>
    </xf>
    <xf numFmtId="164" fontId="2" fillId="33" borderId="12" xfId="0" applyNumberFormat="1" applyFont="1" applyFill="1" applyBorder="1" applyAlignment="1" applyProtection="1">
      <alignment vertical="center"/>
      <protection/>
    </xf>
    <xf numFmtId="164" fontId="3" fillId="34" borderId="19" xfId="0" applyNumberFormat="1" applyFont="1" applyFill="1" applyBorder="1" applyAlignment="1" applyProtection="1">
      <alignment vertical="center" wrapText="1"/>
      <protection locked="0"/>
    </xf>
    <xf numFmtId="164" fontId="3" fillId="34" borderId="20" xfId="0" applyNumberFormat="1" applyFont="1" applyFill="1" applyBorder="1" applyAlignment="1" applyProtection="1">
      <alignment vertical="center"/>
      <protection locked="0"/>
    </xf>
    <xf numFmtId="4" fontId="3" fillId="34" borderId="21" xfId="0" applyNumberFormat="1" applyFont="1" applyFill="1" applyBorder="1" applyAlignment="1" applyProtection="1">
      <alignment vertical="center"/>
      <protection locked="0"/>
    </xf>
    <xf numFmtId="164" fontId="2" fillId="33" borderId="22" xfId="0" applyNumberFormat="1" applyFont="1" applyFill="1" applyBorder="1" applyAlignment="1" applyProtection="1">
      <alignment vertical="center" wrapText="1"/>
      <protection locked="0"/>
    </xf>
    <xf numFmtId="164" fontId="3" fillId="33" borderId="23" xfId="0" applyNumberFormat="1" applyFont="1" applyFill="1" applyBorder="1" applyAlignment="1" applyProtection="1">
      <alignment vertical="center"/>
      <protection locked="0"/>
    </xf>
    <xf numFmtId="164" fontId="2" fillId="33" borderId="24" xfId="0" applyNumberFormat="1" applyFont="1" applyFill="1" applyBorder="1" applyAlignment="1" applyProtection="1">
      <alignment vertical="center" wrapText="1"/>
      <protection locked="0"/>
    </xf>
    <xf numFmtId="164" fontId="3" fillId="33" borderId="11" xfId="0" applyNumberFormat="1" applyFont="1" applyFill="1" applyBorder="1" applyAlignment="1" applyProtection="1">
      <alignment vertical="center" wrapText="1"/>
      <protection locked="0"/>
    </xf>
    <xf numFmtId="164" fontId="3" fillId="33" borderId="12" xfId="0" applyNumberFormat="1" applyFont="1" applyFill="1" applyBorder="1" applyAlignment="1" applyProtection="1">
      <alignment vertical="center"/>
      <protection locked="0"/>
    </xf>
    <xf numFmtId="164" fontId="3" fillId="33" borderId="19" xfId="0" applyNumberFormat="1" applyFont="1" applyFill="1" applyBorder="1" applyAlignment="1" applyProtection="1">
      <alignment vertical="center" wrapText="1"/>
      <protection locked="0"/>
    </xf>
    <xf numFmtId="164" fontId="3" fillId="33" borderId="20" xfId="0" applyNumberFormat="1" applyFont="1" applyFill="1" applyBorder="1" applyAlignment="1" applyProtection="1">
      <alignment vertical="center"/>
      <protection locked="0"/>
    </xf>
    <xf numFmtId="164" fontId="2" fillId="33" borderId="14" xfId="0" applyNumberFormat="1" applyFont="1" applyFill="1" applyBorder="1" applyAlignment="1" applyProtection="1">
      <alignment vertical="center"/>
      <protection/>
    </xf>
    <xf numFmtId="164" fontId="3" fillId="33" borderId="15" xfId="0" applyNumberFormat="1" applyFont="1" applyFill="1" applyBorder="1" applyAlignment="1" applyProtection="1">
      <alignment vertical="center" wrapText="1"/>
      <protection locked="0"/>
    </xf>
    <xf numFmtId="164" fontId="2" fillId="33" borderId="16" xfId="0" applyNumberFormat="1" applyFont="1" applyFill="1" applyBorder="1" applyAlignment="1" applyProtection="1">
      <alignment vertical="center"/>
      <protection/>
    </xf>
    <xf numFmtId="10" fontId="2" fillId="33" borderId="17" xfId="0" applyNumberFormat="1" applyFont="1" applyFill="1" applyBorder="1" applyAlignment="1" applyProtection="1">
      <alignment vertical="center"/>
      <protection/>
    </xf>
    <xf numFmtId="164" fontId="3" fillId="33" borderId="12" xfId="0" applyNumberFormat="1" applyFont="1" applyFill="1" applyBorder="1" applyAlignment="1" applyProtection="1">
      <alignment vertical="center"/>
      <protection/>
    </xf>
    <xf numFmtId="164" fontId="3" fillId="33" borderId="14" xfId="0" applyNumberFormat="1" applyFont="1" applyFill="1" applyBorder="1" applyAlignment="1" applyProtection="1">
      <alignment vertical="center"/>
      <protection/>
    </xf>
    <xf numFmtId="164" fontId="3" fillId="33" borderId="14" xfId="0" applyNumberFormat="1" applyFont="1" applyFill="1" applyBorder="1" applyAlignment="1" applyProtection="1">
      <alignment vertical="center"/>
      <protection locked="0"/>
    </xf>
    <xf numFmtId="164" fontId="3" fillId="33" borderId="16" xfId="0" applyNumberFormat="1" applyFont="1" applyFill="1" applyBorder="1" applyAlignment="1" applyProtection="1">
      <alignment vertical="center"/>
      <protection locked="0"/>
    </xf>
    <xf numFmtId="10" fontId="2" fillId="33" borderId="23" xfId="0" applyNumberFormat="1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10" fontId="2" fillId="33" borderId="23" xfId="0" applyNumberFormat="1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10" fontId="2" fillId="33" borderId="26" xfId="0" applyNumberFormat="1" applyFont="1" applyFill="1" applyBorder="1" applyAlignment="1" applyProtection="1">
      <alignment horizontal="center" vertical="center"/>
      <protection/>
    </xf>
    <xf numFmtId="4" fontId="2" fillId="33" borderId="27" xfId="0" applyNumberFormat="1" applyFont="1" applyFill="1" applyBorder="1" applyAlignment="1" applyProtection="1">
      <alignment horizontal="center" vertical="center" wrapText="1"/>
      <protection/>
    </xf>
    <xf numFmtId="4" fontId="2" fillId="33" borderId="27" xfId="0" applyNumberFormat="1" applyFont="1" applyFill="1" applyBorder="1" applyAlignment="1" applyProtection="1">
      <alignment horizontal="center" vertical="center"/>
      <protection/>
    </xf>
    <xf numFmtId="164" fontId="2" fillId="33" borderId="28" xfId="0" applyNumberFormat="1" applyFont="1" applyFill="1" applyBorder="1" applyAlignment="1" applyProtection="1">
      <alignment vertical="center"/>
      <protection/>
    </xf>
    <xf numFmtId="164" fontId="3" fillId="34" borderId="29" xfId="0" applyNumberFormat="1" applyFont="1" applyFill="1" applyBorder="1" applyAlignment="1" applyProtection="1">
      <alignment vertical="center"/>
      <protection locked="0"/>
    </xf>
    <xf numFmtId="164" fontId="3" fillId="34" borderId="30" xfId="0" applyNumberFormat="1" applyFont="1" applyFill="1" applyBorder="1" applyAlignment="1" applyProtection="1">
      <alignment vertical="center"/>
      <protection locked="0"/>
    </xf>
    <xf numFmtId="164" fontId="3" fillId="34" borderId="31" xfId="0" applyNumberFormat="1" applyFont="1" applyFill="1" applyBorder="1" applyAlignment="1" applyProtection="1">
      <alignment vertical="center"/>
      <protection locked="0"/>
    </xf>
    <xf numFmtId="164" fontId="2" fillId="33" borderId="32" xfId="0" applyNumberFormat="1" applyFont="1" applyFill="1" applyBorder="1" applyAlignment="1" applyProtection="1">
      <alignment vertical="center"/>
      <protection/>
    </xf>
    <xf numFmtId="164" fontId="2" fillId="33" borderId="33" xfId="0" applyNumberFormat="1" applyFont="1" applyFill="1" applyBorder="1" applyAlignment="1" applyProtection="1">
      <alignment vertical="center"/>
      <protection/>
    </xf>
    <xf numFmtId="164" fontId="2" fillId="33" borderId="29" xfId="0" applyNumberFormat="1" applyFont="1" applyFill="1" applyBorder="1" applyAlignment="1" applyProtection="1">
      <alignment vertical="center"/>
      <protection/>
    </xf>
    <xf numFmtId="164" fontId="3" fillId="34" borderId="34" xfId="0" applyNumberFormat="1" applyFont="1" applyFill="1" applyBorder="1" applyAlignment="1" applyProtection="1">
      <alignment vertical="center"/>
      <protection locked="0"/>
    </xf>
    <xf numFmtId="164" fontId="3" fillId="33" borderId="35" xfId="0" applyNumberFormat="1" applyFont="1" applyFill="1" applyBorder="1" applyAlignment="1" applyProtection="1">
      <alignment vertical="center"/>
      <protection locked="0"/>
    </xf>
    <xf numFmtId="164" fontId="3" fillId="33" borderId="34" xfId="0" applyNumberFormat="1" applyFont="1" applyFill="1" applyBorder="1" applyAlignment="1" applyProtection="1">
      <alignment vertical="center"/>
      <protection locked="0"/>
    </xf>
    <xf numFmtId="164" fontId="2" fillId="33" borderId="30" xfId="0" applyNumberFormat="1" applyFont="1" applyFill="1" applyBorder="1" applyAlignment="1" applyProtection="1">
      <alignment vertical="center"/>
      <protection/>
    </xf>
    <xf numFmtId="164" fontId="2" fillId="33" borderId="31" xfId="0" applyNumberFormat="1" applyFont="1" applyFill="1" applyBorder="1" applyAlignment="1" applyProtection="1">
      <alignment vertical="center"/>
      <protection/>
    </xf>
    <xf numFmtId="10" fontId="2" fillId="33" borderId="32" xfId="0" applyNumberFormat="1" applyFont="1" applyFill="1" applyBorder="1" applyAlignment="1" applyProtection="1">
      <alignment vertical="center"/>
      <protection/>
    </xf>
    <xf numFmtId="164" fontId="3" fillId="33" borderId="30" xfId="0" applyNumberFormat="1" applyFont="1" applyFill="1" applyBorder="1" applyAlignment="1" applyProtection="1">
      <alignment vertical="center"/>
      <protection/>
    </xf>
    <xf numFmtId="164" fontId="3" fillId="33" borderId="30" xfId="0" applyNumberFormat="1" applyFont="1" applyFill="1" applyBorder="1" applyAlignment="1" applyProtection="1">
      <alignment vertical="center"/>
      <protection locked="0"/>
    </xf>
    <xf numFmtId="164" fontId="3" fillId="33" borderId="31" xfId="0" applyNumberFormat="1" applyFont="1" applyFill="1" applyBorder="1" applyAlignment="1" applyProtection="1">
      <alignment vertical="center"/>
      <protection locked="0"/>
    </xf>
    <xf numFmtId="10" fontId="2" fillId="33" borderId="35" xfId="0" applyNumberFormat="1" applyFont="1" applyFill="1" applyBorder="1" applyAlignment="1" applyProtection="1">
      <alignment vertical="center"/>
      <protection/>
    </xf>
    <xf numFmtId="4" fontId="2" fillId="33" borderId="36" xfId="0" applyNumberFormat="1" applyFont="1" applyFill="1" applyBorder="1" applyAlignment="1" applyProtection="1">
      <alignment horizontal="center" vertical="center"/>
      <protection/>
    </xf>
    <xf numFmtId="4" fontId="3" fillId="0" borderId="27" xfId="0" applyNumberFormat="1" applyFont="1" applyBorder="1" applyAlignment="1">
      <alignment/>
    </xf>
    <xf numFmtId="4" fontId="3" fillId="34" borderId="29" xfId="0" applyNumberFormat="1" applyFont="1" applyFill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horizontal="center" vertical="center"/>
      <protection/>
    </xf>
    <xf numFmtId="0" fontId="2" fillId="35" borderId="38" xfId="0" applyFont="1" applyFill="1" applyBorder="1" applyAlignment="1" applyProtection="1">
      <alignment horizontal="center" vertical="center" wrapText="1"/>
      <protection locked="0"/>
    </xf>
    <xf numFmtId="0" fontId="2" fillId="35" borderId="39" xfId="0" applyFont="1" applyFill="1" applyBorder="1" applyAlignment="1" applyProtection="1">
      <alignment horizontal="center" vertical="center" wrapText="1"/>
      <protection locked="0"/>
    </xf>
    <xf numFmtId="0" fontId="2" fillId="35" borderId="40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>
      <alignment/>
    </xf>
    <xf numFmtId="0" fontId="2" fillId="36" borderId="41" xfId="0" applyFont="1" applyFill="1" applyBorder="1" applyAlignment="1" applyProtection="1">
      <alignment vertical="center" wrapText="1"/>
      <protection/>
    </xf>
    <xf numFmtId="0" fontId="3" fillId="36" borderId="42" xfId="0" applyFont="1" applyFill="1" applyBorder="1" applyAlignment="1" applyProtection="1">
      <alignment vertical="center" wrapText="1"/>
      <protection/>
    </xf>
    <xf numFmtId="0" fontId="3" fillId="36" borderId="43" xfId="0" applyFont="1" applyFill="1" applyBorder="1" applyAlignment="1" applyProtection="1">
      <alignment vertical="center" wrapText="1"/>
      <protection/>
    </xf>
    <xf numFmtId="0" fontId="3" fillId="36" borderId="44" xfId="0" applyFont="1" applyFill="1" applyBorder="1" applyAlignment="1" applyProtection="1">
      <alignment vertical="center" wrapText="1"/>
      <protection/>
    </xf>
    <xf numFmtId="0" fontId="2" fillId="36" borderId="45" xfId="0" applyFont="1" applyFill="1" applyBorder="1" applyAlignment="1" applyProtection="1">
      <alignment vertical="center" wrapText="1"/>
      <protection/>
    </xf>
    <xf numFmtId="0" fontId="2" fillId="36" borderId="46" xfId="0" applyFont="1" applyFill="1" applyBorder="1" applyAlignment="1" applyProtection="1">
      <alignment vertical="center" wrapText="1"/>
      <protection/>
    </xf>
    <xf numFmtId="0" fontId="2" fillId="36" borderId="42" xfId="0" applyFont="1" applyFill="1" applyBorder="1" applyAlignment="1" applyProtection="1">
      <alignment vertical="center" wrapText="1"/>
      <protection/>
    </xf>
    <xf numFmtId="4" fontId="3" fillId="0" borderId="0" xfId="0" applyNumberFormat="1" applyFont="1" applyAlignment="1">
      <alignment/>
    </xf>
    <xf numFmtId="0" fontId="3" fillId="36" borderId="47" xfId="0" applyFont="1" applyFill="1" applyBorder="1" applyAlignment="1" applyProtection="1">
      <alignment vertical="center" wrapText="1"/>
      <protection/>
    </xf>
    <xf numFmtId="164" fontId="3" fillId="0" borderId="27" xfId="0" applyNumberFormat="1" applyFont="1" applyBorder="1" applyAlignment="1">
      <alignment/>
    </xf>
    <xf numFmtId="0" fontId="2" fillId="36" borderId="48" xfId="0" applyFont="1" applyFill="1" applyBorder="1" applyAlignment="1" applyProtection="1">
      <alignment vertical="center" wrapText="1"/>
      <protection/>
    </xf>
    <xf numFmtId="0" fontId="2" fillId="36" borderId="49" xfId="0" applyFont="1" applyFill="1" applyBorder="1" applyAlignment="1" applyProtection="1">
      <alignment vertical="center" wrapText="1"/>
      <protection/>
    </xf>
    <xf numFmtId="0" fontId="2" fillId="36" borderId="27" xfId="0" applyFont="1" applyFill="1" applyBorder="1" applyAlignment="1" applyProtection="1">
      <alignment vertical="center" wrapText="1"/>
      <protection/>
    </xf>
    <xf numFmtId="0" fontId="2" fillId="36" borderId="0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164" fontId="2" fillId="0" borderId="27" xfId="0" applyNumberFormat="1" applyFont="1" applyBorder="1" applyAlignment="1">
      <alignment/>
    </xf>
    <xf numFmtId="4" fontId="3" fillId="34" borderId="30" xfId="0" applyNumberFormat="1" applyFont="1" applyFill="1" applyBorder="1" applyAlignment="1" applyProtection="1">
      <alignment vertical="center"/>
      <protection locked="0"/>
    </xf>
    <xf numFmtId="4" fontId="3" fillId="33" borderId="29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2" fontId="2" fillId="33" borderId="2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2" fontId="3" fillId="0" borderId="0" xfId="0" applyNumberFormat="1" applyFont="1" applyAlignment="1">
      <alignment/>
    </xf>
    <xf numFmtId="2" fontId="3" fillId="0" borderId="2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4" fillId="0" borderId="27" xfId="0" applyFont="1" applyBorder="1" applyAlignment="1">
      <alignment/>
    </xf>
    <xf numFmtId="0" fontId="3" fillId="0" borderId="50" xfId="0" applyFont="1" applyBorder="1" applyAlignment="1">
      <alignment/>
    </xf>
    <xf numFmtId="164" fontId="3" fillId="34" borderId="26" xfId="0" applyNumberFormat="1" applyFont="1" applyFill="1" applyBorder="1" applyAlignment="1" applyProtection="1">
      <alignment vertical="center"/>
      <protection locked="0"/>
    </xf>
    <xf numFmtId="164" fontId="3" fillId="34" borderId="51" xfId="0" applyNumberFormat="1" applyFont="1" applyFill="1" applyBorder="1" applyAlignment="1" applyProtection="1">
      <alignment vertical="center"/>
      <protection locked="0"/>
    </xf>
    <xf numFmtId="0" fontId="3" fillId="0" borderId="52" xfId="0" applyFont="1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164" fontId="3" fillId="34" borderId="13" xfId="0" applyNumberFormat="1" applyFont="1" applyFill="1" applyBorder="1" applyAlignment="1" applyProtection="1">
      <alignment vertical="center"/>
      <protection locked="0"/>
    </xf>
    <xf numFmtId="165" fontId="3" fillId="34" borderId="53" xfId="0" applyNumberFormat="1" applyFont="1" applyFill="1" applyBorder="1" applyAlignment="1" applyProtection="1">
      <alignment vertical="center"/>
      <protection locked="0"/>
    </xf>
    <xf numFmtId="164" fontId="3" fillId="34" borderId="54" xfId="0" applyNumberFormat="1" applyFont="1" applyFill="1" applyBorder="1" applyAlignment="1" applyProtection="1">
      <alignment vertical="center"/>
      <protection locked="0"/>
    </xf>
    <xf numFmtId="165" fontId="3" fillId="34" borderId="27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Alignment="1">
      <alignment/>
    </xf>
    <xf numFmtId="4" fontId="8" fillId="34" borderId="21" xfId="0" applyNumberFormat="1" applyFont="1" applyFill="1" applyBorder="1" applyAlignment="1" applyProtection="1">
      <alignment vertical="center"/>
      <protection locked="0"/>
    </xf>
    <xf numFmtId="4" fontId="8" fillId="34" borderId="55" xfId="0" applyNumberFormat="1" applyFont="1" applyFill="1" applyBorder="1" applyAlignment="1" applyProtection="1">
      <alignment vertical="center"/>
      <protection locked="0"/>
    </xf>
    <xf numFmtId="4" fontId="8" fillId="0" borderId="27" xfId="0" applyNumberFormat="1" applyFont="1" applyBorder="1" applyAlignment="1">
      <alignment/>
    </xf>
    <xf numFmtId="4" fontId="9" fillId="0" borderId="27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" fillId="34" borderId="0" xfId="0" applyNumberFormat="1" applyFont="1" applyFill="1" applyBorder="1" applyAlignment="1" applyProtection="1">
      <alignment vertical="center"/>
      <protection locked="0"/>
    </xf>
    <xf numFmtId="165" fontId="3" fillId="34" borderId="51" xfId="0" applyNumberFormat="1" applyFont="1" applyFill="1" applyBorder="1" applyAlignment="1" applyProtection="1">
      <alignment vertical="center"/>
      <protection locked="0"/>
    </xf>
    <xf numFmtId="165" fontId="3" fillId="34" borderId="36" xfId="0" applyNumberFormat="1" applyFont="1" applyFill="1" applyBorder="1" applyAlignment="1" applyProtection="1">
      <alignment vertical="center"/>
      <protection locked="0"/>
    </xf>
    <xf numFmtId="164" fontId="3" fillId="34" borderId="56" xfId="0" applyNumberFormat="1" applyFont="1" applyFill="1" applyBorder="1" applyAlignment="1" applyProtection="1">
      <alignment vertical="center"/>
      <protection locked="0"/>
    </xf>
    <xf numFmtId="164" fontId="2" fillId="33" borderId="57" xfId="0" applyNumberFormat="1" applyFont="1" applyFill="1" applyBorder="1" applyAlignment="1" applyProtection="1">
      <alignment vertical="center" wrapText="1"/>
      <protection locked="0"/>
    </xf>
    <xf numFmtId="164" fontId="3" fillId="33" borderId="29" xfId="0" applyNumberFormat="1" applyFont="1" applyFill="1" applyBorder="1" applyAlignment="1" applyProtection="1">
      <alignment vertical="center"/>
      <protection locked="0"/>
    </xf>
    <xf numFmtId="164" fontId="3" fillId="33" borderId="29" xfId="0" applyNumberFormat="1" applyFont="1" applyFill="1" applyBorder="1" applyAlignment="1" applyProtection="1">
      <alignment vertical="center"/>
      <protection/>
    </xf>
    <xf numFmtId="2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35" borderId="58" xfId="0" applyFont="1" applyFill="1" applyBorder="1" applyAlignment="1" applyProtection="1">
      <alignment horizontal="center" vertical="center" wrapText="1"/>
      <protection locked="0"/>
    </xf>
    <xf numFmtId="164" fontId="2" fillId="33" borderId="24" xfId="0" applyNumberFormat="1" applyFont="1" applyFill="1" applyBorder="1" applyAlignment="1" applyProtection="1">
      <alignment vertical="center"/>
      <protection/>
    </xf>
    <xf numFmtId="164" fontId="3" fillId="34" borderId="11" xfId="0" applyNumberFormat="1" applyFont="1" applyFill="1" applyBorder="1" applyAlignment="1" applyProtection="1">
      <alignment vertical="center"/>
      <protection locked="0"/>
    </xf>
    <xf numFmtId="164" fontId="3" fillId="34" borderId="15" xfId="0" applyNumberFormat="1" applyFont="1" applyFill="1" applyBorder="1" applyAlignment="1" applyProtection="1">
      <alignment vertical="center"/>
      <protection locked="0"/>
    </xf>
    <xf numFmtId="164" fontId="2" fillId="33" borderId="59" xfId="0" applyNumberFormat="1" applyFont="1" applyFill="1" applyBorder="1" applyAlignment="1" applyProtection="1">
      <alignment vertical="center"/>
      <protection/>
    </xf>
    <xf numFmtId="164" fontId="2" fillId="33" borderId="60" xfId="0" applyNumberFormat="1" applyFont="1" applyFill="1" applyBorder="1" applyAlignment="1" applyProtection="1">
      <alignment vertical="center"/>
      <protection/>
    </xf>
    <xf numFmtId="164" fontId="2" fillId="33" borderId="11" xfId="0" applyNumberFormat="1" applyFont="1" applyFill="1" applyBorder="1" applyAlignment="1" applyProtection="1">
      <alignment vertical="center"/>
      <protection/>
    </xf>
    <xf numFmtId="164" fontId="3" fillId="34" borderId="19" xfId="0" applyNumberFormat="1" applyFont="1" applyFill="1" applyBorder="1" applyAlignment="1" applyProtection="1">
      <alignment vertical="center"/>
      <protection locked="0"/>
    </xf>
    <xf numFmtId="4" fontId="3" fillId="0" borderId="61" xfId="0" applyNumberFormat="1" applyFont="1" applyBorder="1" applyAlignment="1">
      <alignment/>
    </xf>
    <xf numFmtId="164" fontId="3" fillId="34" borderId="25" xfId="0" applyNumberFormat="1" applyFont="1" applyFill="1" applyBorder="1" applyAlignment="1" applyProtection="1">
      <alignment vertical="center"/>
      <protection locked="0"/>
    </xf>
    <xf numFmtId="4" fontId="3" fillId="34" borderId="62" xfId="0" applyNumberFormat="1" applyFont="1" applyFill="1" applyBorder="1" applyAlignment="1" applyProtection="1">
      <alignment vertical="center"/>
      <protection locked="0"/>
    </xf>
    <xf numFmtId="164" fontId="3" fillId="33" borderId="22" xfId="0" applyNumberFormat="1" applyFont="1" applyFill="1" applyBorder="1" applyAlignment="1" applyProtection="1">
      <alignment vertical="center"/>
      <protection locked="0"/>
    </xf>
    <xf numFmtId="164" fontId="3" fillId="33" borderId="11" xfId="0" applyNumberFormat="1" applyFont="1" applyFill="1" applyBorder="1" applyAlignment="1" applyProtection="1">
      <alignment vertical="center"/>
      <protection locked="0"/>
    </xf>
    <xf numFmtId="164" fontId="3" fillId="33" borderId="19" xfId="0" applyNumberFormat="1" applyFont="1" applyFill="1" applyBorder="1" applyAlignment="1" applyProtection="1">
      <alignment vertical="center"/>
      <protection locked="0"/>
    </xf>
    <xf numFmtId="164" fontId="2" fillId="33" borderId="13" xfId="0" applyNumberFormat="1" applyFont="1" applyFill="1" applyBorder="1" applyAlignment="1" applyProtection="1">
      <alignment vertical="center"/>
      <protection/>
    </xf>
    <xf numFmtId="164" fontId="2" fillId="33" borderId="15" xfId="0" applyNumberFormat="1" applyFont="1" applyFill="1" applyBorder="1" applyAlignment="1" applyProtection="1">
      <alignment vertical="center"/>
      <protection/>
    </xf>
    <xf numFmtId="10" fontId="2" fillId="33" borderId="59" xfId="0" applyNumberFormat="1" applyFont="1" applyFill="1" applyBorder="1" applyAlignment="1" applyProtection="1">
      <alignment vertical="center"/>
      <protection/>
    </xf>
    <xf numFmtId="164" fontId="3" fillId="33" borderId="11" xfId="0" applyNumberFormat="1" applyFont="1" applyFill="1" applyBorder="1" applyAlignment="1" applyProtection="1">
      <alignment vertical="center"/>
      <protection/>
    </xf>
    <xf numFmtId="164" fontId="3" fillId="33" borderId="13" xfId="0" applyNumberFormat="1" applyFont="1" applyFill="1" applyBorder="1" applyAlignment="1" applyProtection="1">
      <alignment vertical="center"/>
      <protection/>
    </xf>
    <xf numFmtId="164" fontId="3" fillId="33" borderId="13" xfId="0" applyNumberFormat="1" applyFont="1" applyFill="1" applyBorder="1" applyAlignment="1" applyProtection="1">
      <alignment vertical="center"/>
      <protection locked="0"/>
    </xf>
    <xf numFmtId="164" fontId="3" fillId="33" borderId="15" xfId="0" applyNumberFormat="1" applyFont="1" applyFill="1" applyBorder="1" applyAlignment="1" applyProtection="1">
      <alignment vertical="center"/>
      <protection locked="0"/>
    </xf>
    <xf numFmtId="10" fontId="2" fillId="33" borderId="22" xfId="0" applyNumberFormat="1" applyFont="1" applyFill="1" applyBorder="1" applyAlignment="1" applyProtection="1">
      <alignment vertical="center"/>
      <protection/>
    </xf>
    <xf numFmtId="2" fontId="2" fillId="33" borderId="22" xfId="0" applyNumberFormat="1" applyFont="1" applyFill="1" applyBorder="1" applyAlignment="1" applyProtection="1">
      <alignment horizontal="center" vertical="center"/>
      <protection/>
    </xf>
    <xf numFmtId="4" fontId="2" fillId="33" borderId="61" xfId="0" applyNumberFormat="1" applyFont="1" applyFill="1" applyBorder="1" applyAlignment="1" applyProtection="1">
      <alignment horizontal="center" vertical="center"/>
      <protection/>
    </xf>
    <xf numFmtId="0" fontId="2" fillId="35" borderId="27" xfId="0" applyFont="1" applyFill="1" applyBorder="1" applyAlignment="1" applyProtection="1">
      <alignment horizontal="center" vertical="center" wrapText="1"/>
      <protection locked="0"/>
    </xf>
    <xf numFmtId="164" fontId="2" fillId="33" borderId="27" xfId="0" applyNumberFormat="1" applyFont="1" applyFill="1" applyBorder="1" applyAlignment="1" applyProtection="1">
      <alignment vertical="center"/>
      <protection/>
    </xf>
    <xf numFmtId="164" fontId="3" fillId="34" borderId="27" xfId="0" applyNumberFormat="1" applyFont="1" applyFill="1" applyBorder="1" applyAlignment="1" applyProtection="1">
      <alignment vertical="center"/>
      <protection locked="0"/>
    </xf>
    <xf numFmtId="164" fontId="3" fillId="33" borderId="27" xfId="0" applyNumberFormat="1" applyFont="1" applyFill="1" applyBorder="1" applyAlignment="1" applyProtection="1">
      <alignment vertical="center"/>
      <protection locked="0"/>
    </xf>
    <xf numFmtId="164" fontId="2" fillId="33" borderId="27" xfId="0" applyNumberFormat="1" applyFont="1" applyFill="1" applyBorder="1" applyAlignment="1" applyProtection="1">
      <alignment vertical="center" wrapText="1"/>
      <protection locked="0"/>
    </xf>
    <xf numFmtId="10" fontId="2" fillId="33" borderId="27" xfId="0" applyNumberFormat="1" applyFont="1" applyFill="1" applyBorder="1" applyAlignment="1" applyProtection="1">
      <alignment vertical="center"/>
      <protection/>
    </xf>
    <xf numFmtId="164" fontId="3" fillId="33" borderId="27" xfId="0" applyNumberFormat="1" applyFont="1" applyFill="1" applyBorder="1" applyAlignment="1" applyProtection="1">
      <alignment vertical="center"/>
      <protection/>
    </xf>
    <xf numFmtId="2" fontId="2" fillId="33" borderId="27" xfId="0" applyNumberFormat="1" applyFont="1" applyFill="1" applyBorder="1" applyAlignment="1" applyProtection="1">
      <alignment horizontal="center" vertical="center"/>
      <protection/>
    </xf>
    <xf numFmtId="2" fontId="2" fillId="0" borderId="27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36" xfId="0" applyFont="1" applyBorder="1" applyAlignment="1">
      <alignment horizontal="center" vertical="center" wrapText="1"/>
    </xf>
    <xf numFmtId="4" fontId="3" fillId="0" borderId="36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10" fillId="0" borderId="27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PageLayoutView="0" workbookViewId="0" topLeftCell="A1">
      <pane xSplit="14715" topLeftCell="V1" activePane="topLeft" state="split"/>
      <selection pane="topLeft" activeCell="U5" sqref="U5:U9"/>
      <selection pane="topRight" activeCell="V54" sqref="V54"/>
    </sheetView>
  </sheetViews>
  <sheetFormatPr defaultColWidth="11.57421875" defaultRowHeight="12.75"/>
  <cols>
    <col min="1" max="1" width="1.57421875" style="0" customWidth="1"/>
    <col min="2" max="2" width="22.57421875" style="0" customWidth="1"/>
    <col min="3" max="3" width="11.57421875" style="0" customWidth="1"/>
    <col min="4" max="4" width="11.140625" style="0" customWidth="1"/>
    <col min="5" max="5" width="11.8515625" style="0" customWidth="1"/>
    <col min="6" max="6" width="12.00390625" style="0" customWidth="1"/>
    <col min="7" max="8" width="12.140625" style="0" customWidth="1"/>
    <col min="9" max="10" width="11.140625" style="0" customWidth="1"/>
    <col min="11" max="11" width="11.7109375" style="0" customWidth="1"/>
    <col min="12" max="12" width="7.421875" style="0" customWidth="1"/>
    <col min="13" max="13" width="11.28125" style="0" customWidth="1"/>
    <col min="14" max="15" width="11.421875" style="0" customWidth="1"/>
    <col min="16" max="16" width="11.8515625" style="0" customWidth="1"/>
    <col min="17" max="17" width="12.28125" style="0" customWidth="1"/>
    <col min="18" max="18" width="11.57421875" style="0" customWidth="1"/>
    <col min="19" max="19" width="11.8515625" style="0" customWidth="1"/>
    <col min="20" max="20" width="11.421875" style="0" customWidth="1"/>
    <col min="21" max="22" width="12.7109375" style="0" customWidth="1"/>
    <col min="23" max="23" width="11.8515625" style="0" customWidth="1"/>
    <col min="24" max="24" width="11.00390625" style="0" customWidth="1"/>
    <col min="25" max="25" width="10.8515625" style="0" customWidth="1"/>
  </cols>
  <sheetData>
    <row r="1" spans="2:23" ht="46.5" customHeight="1">
      <c r="B1" t="s">
        <v>65</v>
      </c>
      <c r="C1" s="161" t="s">
        <v>92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86"/>
    </row>
    <row r="2" spans="2:15" ht="27" customHeight="1">
      <c r="B2" s="160" t="s">
        <v>91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ht="13.5" thickBot="1"/>
    <row r="4" spans="2:22" ht="48.75" customHeight="1" thickBot="1" thickTop="1">
      <c r="B4" s="56" t="s">
        <v>47</v>
      </c>
      <c r="C4" s="57" t="s">
        <v>53</v>
      </c>
      <c r="D4" s="58" t="s">
        <v>52</v>
      </c>
      <c r="E4" s="58" t="s">
        <v>51</v>
      </c>
      <c r="F4" s="59" t="s">
        <v>84</v>
      </c>
      <c r="G4" s="140" t="s">
        <v>76</v>
      </c>
      <c r="H4" s="140" t="s">
        <v>82</v>
      </c>
      <c r="I4" s="116" t="s">
        <v>83</v>
      </c>
      <c r="J4" s="58" t="s">
        <v>78</v>
      </c>
      <c r="K4" s="58" t="s">
        <v>48</v>
      </c>
      <c r="L4" s="58" t="s">
        <v>79</v>
      </c>
      <c r="M4" s="58" t="s">
        <v>49</v>
      </c>
      <c r="N4" s="58" t="s">
        <v>50</v>
      </c>
      <c r="O4" s="59" t="s">
        <v>58</v>
      </c>
      <c r="P4" s="96" t="s">
        <v>68</v>
      </c>
      <c r="Q4" s="96" t="s">
        <v>66</v>
      </c>
      <c r="R4" s="96" t="s">
        <v>67</v>
      </c>
      <c r="S4" s="150" t="s">
        <v>69</v>
      </c>
      <c r="T4" s="96" t="s">
        <v>70</v>
      </c>
      <c r="U4" s="96" t="s">
        <v>85</v>
      </c>
      <c r="V4" s="60" t="s">
        <v>63</v>
      </c>
    </row>
    <row r="5" spans="2:22" ht="30.75" customHeight="1" thickBot="1">
      <c r="B5" s="61" t="s">
        <v>0</v>
      </c>
      <c r="C5" s="1">
        <f aca="true" t="shared" si="0" ref="C5:U5">C6+C7</f>
        <v>22073023.2</v>
      </c>
      <c r="D5" s="1">
        <f t="shared" si="0"/>
        <v>20253758.83</v>
      </c>
      <c r="E5" s="1">
        <f t="shared" si="0"/>
        <v>19890707.900000002</v>
      </c>
      <c r="F5" s="36">
        <f t="shared" si="0"/>
        <v>24057035.43</v>
      </c>
      <c r="G5" s="141">
        <f t="shared" si="0"/>
        <v>21039445.759999998</v>
      </c>
      <c r="H5" s="141">
        <f t="shared" si="0"/>
        <v>23045270.3</v>
      </c>
      <c r="I5" s="117">
        <f t="shared" si="0"/>
        <v>22366629.3</v>
      </c>
      <c r="J5" s="1">
        <f t="shared" si="0"/>
        <v>21993274.720000003</v>
      </c>
      <c r="K5" s="1">
        <f t="shared" si="0"/>
        <v>26217667.2</v>
      </c>
      <c r="L5" s="1">
        <f>K5/J5*100</f>
        <v>119.20765567557096</v>
      </c>
      <c r="M5" s="1">
        <f t="shared" si="0"/>
        <v>23000000</v>
      </c>
      <c r="N5" s="1">
        <f t="shared" si="0"/>
        <v>23000000</v>
      </c>
      <c r="O5" s="36">
        <f t="shared" si="0"/>
        <v>22000000</v>
      </c>
      <c r="P5" s="36">
        <f t="shared" si="0"/>
        <v>22000000</v>
      </c>
      <c r="Q5" s="36">
        <f t="shared" si="0"/>
        <v>22000000</v>
      </c>
      <c r="R5" s="36">
        <f t="shared" si="0"/>
        <v>22000000</v>
      </c>
      <c r="S5" s="36">
        <f t="shared" si="0"/>
        <v>23000000</v>
      </c>
      <c r="T5" s="141">
        <f t="shared" si="0"/>
        <v>23000000</v>
      </c>
      <c r="U5" s="141">
        <f t="shared" si="0"/>
        <v>23000000</v>
      </c>
      <c r="V5" s="60"/>
    </row>
    <row r="6" spans="2:22" ht="20.25" customHeight="1" thickBot="1" thickTop="1">
      <c r="B6" s="62" t="s">
        <v>1</v>
      </c>
      <c r="C6" s="2">
        <v>17624822.75</v>
      </c>
      <c r="D6" s="3">
        <v>18995152.36</v>
      </c>
      <c r="E6" s="98">
        <v>18982366.48</v>
      </c>
      <c r="F6" s="109">
        <v>19856965.48</v>
      </c>
      <c r="G6" s="142">
        <v>19873927.02</v>
      </c>
      <c r="H6" s="142">
        <v>20176900.45</v>
      </c>
      <c r="I6" s="118">
        <v>20604291.45</v>
      </c>
      <c r="J6" s="3">
        <v>20542416.19</v>
      </c>
      <c r="K6" s="3">
        <v>21477145</v>
      </c>
      <c r="L6" s="1">
        <f aca="true" t="shared" si="1" ref="L6:L57">K6/J6*100</f>
        <v>104.55023791434535</v>
      </c>
      <c r="M6" s="3">
        <v>21000000</v>
      </c>
      <c r="N6" s="3">
        <v>21000000</v>
      </c>
      <c r="O6" s="55">
        <v>21000000</v>
      </c>
      <c r="P6" s="54">
        <v>21000000</v>
      </c>
      <c r="Q6" s="54">
        <v>21000000</v>
      </c>
      <c r="R6" s="54">
        <v>21000000</v>
      </c>
      <c r="S6" s="151">
        <v>22000000</v>
      </c>
      <c r="T6" s="54">
        <v>22000000</v>
      </c>
      <c r="U6" s="54">
        <v>22000000</v>
      </c>
      <c r="V6" s="54"/>
    </row>
    <row r="7" spans="2:22" ht="24" customHeight="1" thickBot="1" thickTop="1">
      <c r="B7" s="63" t="s">
        <v>2</v>
      </c>
      <c r="C7" s="4">
        <v>4448200.45</v>
      </c>
      <c r="D7" s="38">
        <v>1258606.47</v>
      </c>
      <c r="E7" s="100">
        <v>908341.42</v>
      </c>
      <c r="F7" s="110">
        <v>4200069.95</v>
      </c>
      <c r="G7" s="142">
        <v>1165518.74</v>
      </c>
      <c r="H7" s="142">
        <v>2868369.85</v>
      </c>
      <c r="I7" s="97">
        <v>1762337.85</v>
      </c>
      <c r="J7" s="5">
        <v>1450858.53</v>
      </c>
      <c r="K7" s="5">
        <v>4740522.2</v>
      </c>
      <c r="L7" s="1">
        <f t="shared" si="1"/>
        <v>326.7391066722405</v>
      </c>
      <c r="M7" s="5">
        <v>2000000</v>
      </c>
      <c r="N7" s="5">
        <v>2000000</v>
      </c>
      <c r="O7" s="38">
        <v>1000000</v>
      </c>
      <c r="P7" s="82">
        <v>1000000</v>
      </c>
      <c r="Q7" s="54">
        <v>1000000</v>
      </c>
      <c r="R7" s="54">
        <v>1000000</v>
      </c>
      <c r="S7" s="151">
        <v>1000000</v>
      </c>
      <c r="T7" s="54">
        <v>1000000</v>
      </c>
      <c r="U7" s="54">
        <v>1000000</v>
      </c>
      <c r="V7" s="60"/>
    </row>
    <row r="8" spans="2:22" ht="26.25" customHeight="1" thickBot="1" thickTop="1">
      <c r="B8" s="64" t="s">
        <v>3</v>
      </c>
      <c r="C8" s="6">
        <v>391709.1</v>
      </c>
      <c r="D8" s="7">
        <v>563056.43</v>
      </c>
      <c r="E8" s="99">
        <v>350817.29</v>
      </c>
      <c r="F8" s="111">
        <v>1106000</v>
      </c>
      <c r="G8" s="142">
        <v>649708.74</v>
      </c>
      <c r="H8" s="142">
        <v>534500</v>
      </c>
      <c r="I8" s="119">
        <v>534500</v>
      </c>
      <c r="J8" s="7">
        <v>567000</v>
      </c>
      <c r="K8" s="7">
        <v>451300</v>
      </c>
      <c r="L8" s="1">
        <f t="shared" si="1"/>
        <v>79.59435626102292</v>
      </c>
      <c r="M8" s="7">
        <v>700000</v>
      </c>
      <c r="N8" s="7">
        <v>600000</v>
      </c>
      <c r="O8" s="39">
        <v>600000</v>
      </c>
      <c r="P8" s="54">
        <v>600000</v>
      </c>
      <c r="Q8" s="54">
        <v>600000</v>
      </c>
      <c r="R8" s="54">
        <v>500000</v>
      </c>
      <c r="S8" s="151">
        <v>500000</v>
      </c>
      <c r="T8" s="54">
        <v>500000</v>
      </c>
      <c r="U8" s="54">
        <v>500000</v>
      </c>
      <c r="V8" s="60"/>
    </row>
    <row r="9" spans="2:22" ht="25.5" customHeight="1" thickBot="1">
      <c r="B9" s="61" t="s">
        <v>4</v>
      </c>
      <c r="C9" s="1">
        <f aca="true" t="shared" si="2" ref="C9:U9">C10+C11</f>
        <v>22409621.75</v>
      </c>
      <c r="D9" s="1">
        <f t="shared" si="2"/>
        <v>23897881.060000002</v>
      </c>
      <c r="E9" s="1">
        <f t="shared" si="2"/>
        <v>24141370.96</v>
      </c>
      <c r="F9" s="36">
        <f t="shared" si="2"/>
        <v>28317914.01</v>
      </c>
      <c r="G9" s="141">
        <f t="shared" si="2"/>
        <v>24768945.13</v>
      </c>
      <c r="H9" s="141">
        <f t="shared" si="2"/>
        <v>25647930.07</v>
      </c>
      <c r="I9" s="117">
        <f t="shared" si="2"/>
        <v>24289943.32</v>
      </c>
      <c r="J9" s="1">
        <f t="shared" si="2"/>
        <v>23438262.04</v>
      </c>
      <c r="K9" s="1">
        <f t="shared" si="2"/>
        <v>28719853.6</v>
      </c>
      <c r="L9" s="1">
        <f t="shared" si="1"/>
        <v>122.5340579902485</v>
      </c>
      <c r="M9" s="1">
        <f t="shared" si="2"/>
        <v>20600000</v>
      </c>
      <c r="N9" s="1">
        <f t="shared" si="2"/>
        <v>20500000</v>
      </c>
      <c r="O9" s="36">
        <f t="shared" si="2"/>
        <v>20500000</v>
      </c>
      <c r="P9" s="36">
        <f t="shared" si="2"/>
        <v>20500000</v>
      </c>
      <c r="Q9" s="36">
        <f t="shared" si="2"/>
        <v>20500000</v>
      </c>
      <c r="R9" s="36">
        <f t="shared" si="2"/>
        <v>20500000</v>
      </c>
      <c r="S9" s="36">
        <f t="shared" si="2"/>
        <v>21000000</v>
      </c>
      <c r="T9" s="141">
        <f t="shared" si="2"/>
        <v>21000000</v>
      </c>
      <c r="U9" s="141">
        <f t="shared" si="2"/>
        <v>21000000</v>
      </c>
      <c r="V9" s="60"/>
    </row>
    <row r="10" spans="2:22" ht="21" customHeight="1" thickBot="1" thickTop="1">
      <c r="B10" s="62" t="s">
        <v>5</v>
      </c>
      <c r="C10" s="2">
        <v>16068969.17</v>
      </c>
      <c r="D10" s="3">
        <v>17532283.87</v>
      </c>
      <c r="E10" s="3">
        <v>18157841.16</v>
      </c>
      <c r="F10" s="37">
        <v>20356255.14</v>
      </c>
      <c r="G10" s="142">
        <v>20778336.38</v>
      </c>
      <c r="H10" s="142">
        <v>20172834.45</v>
      </c>
      <c r="I10" s="118">
        <v>20383294.45</v>
      </c>
      <c r="J10" s="3">
        <v>20431266.62</v>
      </c>
      <c r="K10" s="3">
        <v>20276755.03</v>
      </c>
      <c r="L10" s="1">
        <f t="shared" si="1"/>
        <v>99.24374933344197</v>
      </c>
      <c r="M10" s="3">
        <v>18600000</v>
      </c>
      <c r="N10" s="3">
        <v>18500000</v>
      </c>
      <c r="O10" s="37">
        <v>18500000</v>
      </c>
      <c r="P10" s="54">
        <v>18500000</v>
      </c>
      <c r="Q10" s="54">
        <v>18500000</v>
      </c>
      <c r="R10" s="54">
        <v>18500000</v>
      </c>
      <c r="S10" s="151">
        <v>19000000</v>
      </c>
      <c r="T10" s="54">
        <v>19000000</v>
      </c>
      <c r="U10" s="54">
        <v>19000000</v>
      </c>
      <c r="V10" s="60"/>
    </row>
    <row r="11" spans="2:22" ht="22.5" customHeight="1" thickBot="1" thickTop="1">
      <c r="B11" s="64" t="s">
        <v>6</v>
      </c>
      <c r="C11" s="6">
        <v>6340652.58</v>
      </c>
      <c r="D11" s="7">
        <v>6365597.19</v>
      </c>
      <c r="E11" s="5">
        <v>5983529.8</v>
      </c>
      <c r="F11" s="43">
        <v>7961658.87</v>
      </c>
      <c r="G11" s="142">
        <v>3990608.75</v>
      </c>
      <c r="H11" s="142">
        <v>5475095.62</v>
      </c>
      <c r="I11" s="119">
        <v>3906648.87</v>
      </c>
      <c r="J11" s="7">
        <v>3006995.42</v>
      </c>
      <c r="K11" s="7">
        <v>8443098.57</v>
      </c>
      <c r="L11" s="1">
        <f t="shared" si="1"/>
        <v>280.7818899172118</v>
      </c>
      <c r="M11" s="7">
        <v>2000000</v>
      </c>
      <c r="N11" s="7">
        <v>2000000</v>
      </c>
      <c r="O11" s="39">
        <v>2000000</v>
      </c>
      <c r="P11" s="54">
        <v>2000000</v>
      </c>
      <c r="Q11" s="54">
        <v>2000000</v>
      </c>
      <c r="R11" s="54">
        <v>2000000</v>
      </c>
      <c r="S11" s="151">
        <v>2000000</v>
      </c>
      <c r="T11" s="54">
        <v>2000000</v>
      </c>
      <c r="U11" s="54">
        <v>2000000</v>
      </c>
      <c r="V11" s="60"/>
    </row>
    <row r="12" spans="2:22" ht="25.5" customHeight="1" thickBot="1">
      <c r="B12" s="65" t="s">
        <v>7</v>
      </c>
      <c r="C12" s="8">
        <f aca="true" t="shared" si="3" ref="C12:U12">C5-C9</f>
        <v>-336598.55000000075</v>
      </c>
      <c r="D12" s="8">
        <f t="shared" si="3"/>
        <v>-3644122.230000004</v>
      </c>
      <c r="E12" s="8">
        <f t="shared" si="3"/>
        <v>-4250663.059999999</v>
      </c>
      <c r="F12" s="40">
        <f t="shared" si="3"/>
        <v>-4260878.580000002</v>
      </c>
      <c r="G12" s="141">
        <f t="shared" si="3"/>
        <v>-3729499.370000001</v>
      </c>
      <c r="H12" s="141">
        <f t="shared" si="3"/>
        <v>-2602659.7699999996</v>
      </c>
      <c r="I12" s="120">
        <f t="shared" si="3"/>
        <v>-1923314.0199999996</v>
      </c>
      <c r="J12" s="8">
        <f>J5-J9</f>
        <v>-1444987.3199999966</v>
      </c>
      <c r="K12" s="8">
        <f t="shared" si="3"/>
        <v>-2502186.4000000022</v>
      </c>
      <c r="L12" s="1">
        <f t="shared" si="1"/>
        <v>173.16320810344607</v>
      </c>
      <c r="M12" s="8">
        <f t="shared" si="3"/>
        <v>2400000</v>
      </c>
      <c r="N12" s="8">
        <f t="shared" si="3"/>
        <v>2500000</v>
      </c>
      <c r="O12" s="40">
        <f t="shared" si="3"/>
        <v>1500000</v>
      </c>
      <c r="P12" s="40">
        <f t="shared" si="3"/>
        <v>1500000</v>
      </c>
      <c r="Q12" s="40">
        <f t="shared" si="3"/>
        <v>1500000</v>
      </c>
      <c r="R12" s="40">
        <f t="shared" si="3"/>
        <v>1500000</v>
      </c>
      <c r="S12" s="40">
        <f t="shared" si="3"/>
        <v>2000000</v>
      </c>
      <c r="T12" s="141">
        <f t="shared" si="3"/>
        <v>2000000</v>
      </c>
      <c r="U12" s="141">
        <f t="shared" si="3"/>
        <v>2000000</v>
      </c>
      <c r="V12" s="60"/>
    </row>
    <row r="13" spans="2:22" ht="21" customHeight="1" thickBot="1" thickTop="1">
      <c r="B13" s="66" t="s">
        <v>8</v>
      </c>
      <c r="C13" s="9">
        <f aca="true" t="shared" si="4" ref="C13:U13">C14-C24</f>
        <v>974848.5600000005</v>
      </c>
      <c r="D13" s="9">
        <f t="shared" si="4"/>
        <v>4548260.890000001</v>
      </c>
      <c r="E13" s="9">
        <f t="shared" si="4"/>
        <v>4264539.380000001</v>
      </c>
      <c r="F13" s="41">
        <f t="shared" si="4"/>
        <v>4260878.58</v>
      </c>
      <c r="G13" s="141">
        <f t="shared" si="4"/>
        <v>3857555.9299999997</v>
      </c>
      <c r="H13" s="141">
        <f t="shared" si="4"/>
        <v>2602659.7699999996</v>
      </c>
      <c r="I13" s="121">
        <f t="shared" si="4"/>
        <v>1923314.0199999986</v>
      </c>
      <c r="J13" s="9">
        <f t="shared" si="4"/>
        <v>1444987.3200000003</v>
      </c>
      <c r="K13" s="9">
        <f t="shared" si="4"/>
        <v>2502186.3999999985</v>
      </c>
      <c r="L13" s="1">
        <f t="shared" si="1"/>
        <v>173.16320810344536</v>
      </c>
      <c r="M13" s="9">
        <f t="shared" si="4"/>
        <v>-2811204.650000002</v>
      </c>
      <c r="N13" s="9">
        <f t="shared" si="4"/>
        <v>-3594204.65</v>
      </c>
      <c r="O13" s="41">
        <f t="shared" si="4"/>
        <v>-3860204.65</v>
      </c>
      <c r="P13" s="41">
        <f t="shared" si="4"/>
        <v>-4983204.65</v>
      </c>
      <c r="Q13" s="41">
        <f t="shared" si="4"/>
        <v>-6109204.65</v>
      </c>
      <c r="R13" s="41">
        <f t="shared" si="4"/>
        <v>-7272204.65</v>
      </c>
      <c r="S13" s="41">
        <f t="shared" si="4"/>
        <v>-8386204.65</v>
      </c>
      <c r="T13" s="141">
        <f t="shared" si="4"/>
        <v>-8558204.65</v>
      </c>
      <c r="U13" s="141">
        <f t="shared" si="4"/>
        <v>-6558204.65</v>
      </c>
      <c r="V13" s="60"/>
    </row>
    <row r="14" spans="2:22" ht="26.25" customHeight="1" thickBot="1" thickTop="1">
      <c r="B14" s="67" t="s">
        <v>9</v>
      </c>
      <c r="C14" s="10">
        <f>C15+C17+C19+C20+C21+C22+C23</f>
        <v>4981994.23</v>
      </c>
      <c r="D14" s="10">
        <f>D15+D17+D19+D20+D21+D22+D23</f>
        <v>5344932.12</v>
      </c>
      <c r="E14" s="10">
        <f>E15+E17+E19+E20+E21+E22+E23</f>
        <v>5015698.380000001</v>
      </c>
      <c r="F14" s="42">
        <f>F15+F17+F19+F20+F21+F22+F23</f>
        <v>6166838.86</v>
      </c>
      <c r="G14" s="141">
        <f aca="true" t="shared" si="5" ref="G14:U14">G15+G17+G19+G20+G21+G23+G22</f>
        <v>5529932.35</v>
      </c>
      <c r="H14" s="141">
        <f t="shared" si="5"/>
        <v>4943050.899999999</v>
      </c>
      <c r="I14" s="122">
        <f>I15+I17+I19+I20+I21+I23+I22</f>
        <v>4263705.1499999985</v>
      </c>
      <c r="J14" s="10">
        <f>J15+J17+J19+J20+J21+J23+J22</f>
        <v>3877222.45</v>
      </c>
      <c r="K14" s="10">
        <f>K15+K17+K19+K20+K21+K23+K22</f>
        <v>4896416.529999998</v>
      </c>
      <c r="L14" s="1">
        <f t="shared" si="1"/>
        <v>126.28670635083108</v>
      </c>
      <c r="M14" s="10">
        <f t="shared" si="5"/>
        <v>-606383.2600000016</v>
      </c>
      <c r="N14" s="10">
        <f t="shared" si="5"/>
        <v>-1311204.65</v>
      </c>
      <c r="O14" s="10">
        <f t="shared" si="5"/>
        <v>-1594204.65</v>
      </c>
      <c r="P14" s="10">
        <f t="shared" si="5"/>
        <v>-2860204.65</v>
      </c>
      <c r="Q14" s="10">
        <f t="shared" si="5"/>
        <v>-3983204.65</v>
      </c>
      <c r="R14" s="10">
        <f t="shared" si="5"/>
        <v>-5109204.65</v>
      </c>
      <c r="S14" s="42">
        <f t="shared" si="5"/>
        <v>-6272204.65</v>
      </c>
      <c r="T14" s="141">
        <f t="shared" si="5"/>
        <v>-6386204.65</v>
      </c>
      <c r="U14" s="141">
        <f t="shared" si="5"/>
        <v>-6558204.65</v>
      </c>
      <c r="V14" s="60"/>
    </row>
    <row r="15" spans="2:22" ht="23.25" customHeight="1" thickBot="1" thickTop="1">
      <c r="B15" s="63" t="s">
        <v>10</v>
      </c>
      <c r="C15" s="4">
        <v>3507517.36</v>
      </c>
      <c r="D15" s="5">
        <v>4706682.11</v>
      </c>
      <c r="E15" s="5">
        <v>4749809.73</v>
      </c>
      <c r="F15" s="38">
        <v>6166838.86</v>
      </c>
      <c r="G15" s="142">
        <v>5516055.42</v>
      </c>
      <c r="H15" s="142">
        <v>4284994.34</v>
      </c>
      <c r="I15" s="97">
        <v>3605648.59</v>
      </c>
      <c r="J15" s="5">
        <v>3219165.89</v>
      </c>
      <c r="K15" s="5">
        <v>3982246.85</v>
      </c>
      <c r="L15" s="1">
        <f t="shared" si="1"/>
        <v>123.70430683210303</v>
      </c>
      <c r="M15" s="5"/>
      <c r="N15" s="5"/>
      <c r="O15" s="38"/>
      <c r="P15" s="60"/>
      <c r="Q15" s="60"/>
      <c r="R15" s="60"/>
      <c r="S15" s="152"/>
      <c r="T15" s="60"/>
      <c r="U15" s="60"/>
      <c r="V15" s="60"/>
    </row>
    <row r="16" spans="2:22" ht="57.75" customHeight="1" thickBot="1" thickTop="1">
      <c r="B16" s="63" t="s">
        <v>11</v>
      </c>
      <c r="C16" s="4">
        <v>3507517.36</v>
      </c>
      <c r="D16" s="5"/>
      <c r="E16" s="5"/>
      <c r="F16" s="38">
        <v>951570.06</v>
      </c>
      <c r="G16" s="142">
        <v>1338120</v>
      </c>
      <c r="H16" s="142">
        <v>1393511.26</v>
      </c>
      <c r="I16" s="97">
        <v>516768.35</v>
      </c>
      <c r="J16" s="5">
        <v>187129.94</v>
      </c>
      <c r="K16" s="5">
        <v>3260897.79</v>
      </c>
      <c r="L16" s="1">
        <f t="shared" si="1"/>
        <v>1742.5847461929393</v>
      </c>
      <c r="M16" s="5">
        <v>0</v>
      </c>
      <c r="N16" s="5">
        <v>0</v>
      </c>
      <c r="O16" s="38">
        <v>0</v>
      </c>
      <c r="P16" s="60"/>
      <c r="Q16" s="60"/>
      <c r="R16" s="60"/>
      <c r="S16" s="152"/>
      <c r="T16" s="60"/>
      <c r="U16" s="60"/>
      <c r="V16" s="60"/>
    </row>
    <row r="17" spans="2:22" ht="24.75" customHeight="1" thickBot="1" thickTop="1">
      <c r="B17" s="63" t="s">
        <v>12</v>
      </c>
      <c r="C17" s="4"/>
      <c r="D17" s="5"/>
      <c r="E17" s="5"/>
      <c r="F17" s="38"/>
      <c r="G17" s="142">
        <v>0</v>
      </c>
      <c r="H17" s="142"/>
      <c r="I17" s="97">
        <v>0</v>
      </c>
      <c r="J17" s="5"/>
      <c r="K17" s="5"/>
      <c r="L17" s="1" t="e">
        <f t="shared" si="1"/>
        <v>#DIV/0!</v>
      </c>
      <c r="M17" s="5"/>
      <c r="N17" s="5"/>
      <c r="O17" s="38"/>
      <c r="P17" s="60"/>
      <c r="Q17" s="60"/>
      <c r="R17" s="60"/>
      <c r="S17" s="60"/>
      <c r="T17" s="60"/>
      <c r="U17" s="60"/>
      <c r="V17" s="60"/>
    </row>
    <row r="18" spans="2:22" ht="43.5" customHeight="1" thickBot="1" thickTop="1">
      <c r="B18" s="63" t="s">
        <v>13</v>
      </c>
      <c r="C18" s="4"/>
      <c r="D18" s="5"/>
      <c r="E18" s="5"/>
      <c r="F18" s="38"/>
      <c r="G18" s="142">
        <v>0</v>
      </c>
      <c r="H18" s="142"/>
      <c r="I18" s="97">
        <v>0</v>
      </c>
      <c r="J18" s="5"/>
      <c r="K18" s="5"/>
      <c r="L18" s="1" t="e">
        <f t="shared" si="1"/>
        <v>#DIV/0!</v>
      </c>
      <c r="M18" s="5"/>
      <c r="N18" s="5"/>
      <c r="O18" s="38"/>
      <c r="P18" s="60"/>
      <c r="Q18" s="60"/>
      <c r="R18" s="60"/>
      <c r="S18" s="60"/>
      <c r="T18" s="60"/>
      <c r="U18" s="60"/>
      <c r="V18" s="60"/>
    </row>
    <row r="19" spans="2:22" ht="24" customHeight="1" thickBot="1" thickTop="1">
      <c r="B19" s="63" t="s">
        <v>14</v>
      </c>
      <c r="C19" s="4"/>
      <c r="D19" s="5"/>
      <c r="E19" s="5"/>
      <c r="F19" s="38"/>
      <c r="G19" s="142">
        <v>0</v>
      </c>
      <c r="H19" s="142">
        <v>530000</v>
      </c>
      <c r="I19" s="97">
        <v>530000</v>
      </c>
      <c r="J19" s="5">
        <v>530000</v>
      </c>
      <c r="K19" s="5">
        <v>786113.12</v>
      </c>
      <c r="L19" s="1">
        <f t="shared" si="1"/>
        <v>148.32323018867925</v>
      </c>
      <c r="M19" s="5"/>
      <c r="N19" s="5"/>
      <c r="O19" s="38"/>
      <c r="P19" s="60"/>
      <c r="Q19" s="60"/>
      <c r="R19" s="60"/>
      <c r="S19" s="60"/>
      <c r="T19" s="60"/>
      <c r="U19" s="60"/>
      <c r="V19" s="60"/>
    </row>
    <row r="20" spans="2:22" ht="28.5" customHeight="1" thickBot="1" thickTop="1">
      <c r="B20" s="63" t="s">
        <v>15</v>
      </c>
      <c r="C20" s="4"/>
      <c r="D20" s="5"/>
      <c r="E20" s="5"/>
      <c r="F20" s="38"/>
      <c r="G20" s="142">
        <v>0</v>
      </c>
      <c r="H20" s="142"/>
      <c r="I20" s="97">
        <v>0</v>
      </c>
      <c r="J20" s="5"/>
      <c r="K20" s="5"/>
      <c r="L20" s="1" t="e">
        <f t="shared" si="1"/>
        <v>#DIV/0!</v>
      </c>
      <c r="M20" s="5"/>
      <c r="N20" s="5"/>
      <c r="O20" s="38"/>
      <c r="P20" s="60"/>
      <c r="Q20" s="60"/>
      <c r="R20" s="60"/>
      <c r="S20" s="60"/>
      <c r="T20" s="60"/>
      <c r="U20" s="60"/>
      <c r="V20" s="60"/>
    </row>
    <row r="21" spans="2:22" ht="27" customHeight="1" thickBot="1" thickTop="1">
      <c r="B21" s="63" t="s">
        <v>16</v>
      </c>
      <c r="C21" s="4"/>
      <c r="D21" s="5"/>
      <c r="E21" s="5"/>
      <c r="F21" s="38"/>
      <c r="G21" s="142">
        <v>0</v>
      </c>
      <c r="H21" s="142"/>
      <c r="I21" s="123">
        <v>0</v>
      </c>
      <c r="J21" s="12"/>
      <c r="K21" s="12"/>
      <c r="L21" s="1" t="e">
        <f t="shared" si="1"/>
        <v>#DIV/0!</v>
      </c>
      <c r="M21" s="12"/>
      <c r="N21" s="12"/>
      <c r="O21" s="43"/>
      <c r="P21" s="92"/>
      <c r="Q21" s="92"/>
      <c r="R21" s="92"/>
      <c r="S21" s="60"/>
      <c r="T21" s="60"/>
      <c r="U21" s="60"/>
      <c r="V21" s="60"/>
    </row>
    <row r="22" spans="2:22" ht="23.25" customHeight="1" thickBot="1" thickTop="1">
      <c r="B22" s="63" t="s">
        <v>17</v>
      </c>
      <c r="C22" s="4">
        <v>1474476.87</v>
      </c>
      <c r="D22" s="5">
        <v>638250.01</v>
      </c>
      <c r="E22" s="5">
        <v>265888.65</v>
      </c>
      <c r="F22" s="38"/>
      <c r="G22" s="54">
        <f>E54+E46</f>
        <v>13876.929999999702</v>
      </c>
      <c r="H22" s="54">
        <v>128056.56</v>
      </c>
      <c r="I22" s="124">
        <f>G54+G46</f>
        <v>128056.55999999866</v>
      </c>
      <c r="J22" s="54">
        <v>128056.56</v>
      </c>
      <c r="K22" s="54">
        <f>I54+I46</f>
        <v>128056.55999999866</v>
      </c>
      <c r="L22" s="1">
        <f t="shared" si="1"/>
        <v>99.99999999999896</v>
      </c>
      <c r="M22" s="54">
        <f>K54+K46</f>
        <v>-606383.2600000016</v>
      </c>
      <c r="N22" s="54">
        <v>-1311204.65</v>
      </c>
      <c r="O22" s="54">
        <v>-1594204.65</v>
      </c>
      <c r="P22" s="54">
        <v>-2860204.65</v>
      </c>
      <c r="Q22" s="54">
        <v>-3983204.65</v>
      </c>
      <c r="R22" s="54">
        <v>-5109204.65</v>
      </c>
      <c r="S22" s="68">
        <v>-6272204.65</v>
      </c>
      <c r="T22" s="68">
        <v>-6386204.65</v>
      </c>
      <c r="U22" s="68">
        <v>-6558204.65</v>
      </c>
      <c r="V22" s="68">
        <v>-6558204.65</v>
      </c>
    </row>
    <row r="23" spans="2:22" ht="21.75" customHeight="1" thickBot="1" thickTop="1">
      <c r="B23" s="69" t="s">
        <v>18</v>
      </c>
      <c r="C23" s="11"/>
      <c r="D23" s="12"/>
      <c r="E23" s="12"/>
      <c r="F23" s="43"/>
      <c r="G23" s="142"/>
      <c r="H23" s="142"/>
      <c r="I23" s="125"/>
      <c r="J23" s="93"/>
      <c r="K23" s="93"/>
      <c r="L23" s="1" t="e">
        <f t="shared" si="1"/>
        <v>#DIV/0!</v>
      </c>
      <c r="M23" s="93"/>
      <c r="N23" s="93"/>
      <c r="O23" s="94"/>
      <c r="P23" s="95"/>
      <c r="Q23" s="95"/>
      <c r="R23" s="95"/>
      <c r="S23" s="60"/>
      <c r="T23" s="60"/>
      <c r="U23" s="60"/>
      <c r="V23" s="60"/>
    </row>
    <row r="24" spans="2:22" ht="24.75" customHeight="1" thickBot="1" thickTop="1">
      <c r="B24" s="66" t="s">
        <v>19</v>
      </c>
      <c r="C24" s="9">
        <f aca="true" t="shared" si="6" ref="C24:V24">C25+C27+C29+C30</f>
        <v>4007145.67</v>
      </c>
      <c r="D24" s="9">
        <f t="shared" si="6"/>
        <v>796671.23</v>
      </c>
      <c r="E24" s="9">
        <f t="shared" si="6"/>
        <v>751159</v>
      </c>
      <c r="F24" s="41">
        <f t="shared" si="6"/>
        <v>1905960.28</v>
      </c>
      <c r="G24" s="141">
        <f t="shared" si="6"/>
        <v>1672376.42</v>
      </c>
      <c r="H24" s="141">
        <f t="shared" si="6"/>
        <v>2340391.13</v>
      </c>
      <c r="I24" s="121">
        <f t="shared" si="6"/>
        <v>2340391.13</v>
      </c>
      <c r="J24" s="9">
        <f t="shared" si="6"/>
        <v>2432235.13</v>
      </c>
      <c r="K24" s="9">
        <f t="shared" si="6"/>
        <v>2394230.13</v>
      </c>
      <c r="L24" s="1">
        <f t="shared" si="1"/>
        <v>98.43744547839007</v>
      </c>
      <c r="M24" s="9">
        <f t="shared" si="6"/>
        <v>2204821.39</v>
      </c>
      <c r="N24" s="9">
        <f t="shared" si="6"/>
        <v>2283000</v>
      </c>
      <c r="O24" s="41">
        <f t="shared" si="6"/>
        <v>2266000</v>
      </c>
      <c r="P24" s="41">
        <f t="shared" si="6"/>
        <v>2123000</v>
      </c>
      <c r="Q24" s="41">
        <f t="shared" si="6"/>
        <v>2126000</v>
      </c>
      <c r="R24" s="41">
        <f t="shared" si="6"/>
        <v>2163000</v>
      </c>
      <c r="S24" s="41">
        <f t="shared" si="6"/>
        <v>2114000</v>
      </c>
      <c r="T24" s="41">
        <f t="shared" si="6"/>
        <v>2172000</v>
      </c>
      <c r="U24" s="41">
        <f t="shared" si="6"/>
        <v>0</v>
      </c>
      <c r="V24" s="41">
        <f t="shared" si="6"/>
        <v>0</v>
      </c>
    </row>
    <row r="25" spans="2:25" ht="27.75" customHeight="1" thickBot="1" thickTop="1">
      <c r="B25" s="62" t="s">
        <v>20</v>
      </c>
      <c r="C25" s="2">
        <v>4007145.67</v>
      </c>
      <c r="D25" s="3">
        <v>796671.23</v>
      </c>
      <c r="E25" s="3">
        <v>751159</v>
      </c>
      <c r="F25" s="37">
        <v>1905960.28</v>
      </c>
      <c r="G25" s="142">
        <v>1672376.42</v>
      </c>
      <c r="H25" s="142">
        <v>1682334.57</v>
      </c>
      <c r="I25" s="126">
        <v>1682334.57</v>
      </c>
      <c r="J25" s="13">
        <v>1774178.57</v>
      </c>
      <c r="K25" s="13">
        <v>1736173.57</v>
      </c>
      <c r="L25" s="1">
        <f t="shared" si="1"/>
        <v>97.85788191546018</v>
      </c>
      <c r="M25" s="102">
        <v>2204821.39</v>
      </c>
      <c r="N25" s="102">
        <v>2283000</v>
      </c>
      <c r="O25" s="103">
        <v>2266000</v>
      </c>
      <c r="P25" s="104">
        <v>2123000</v>
      </c>
      <c r="Q25" s="104">
        <v>2126000</v>
      </c>
      <c r="R25" s="104">
        <v>2163000</v>
      </c>
      <c r="S25" s="104">
        <v>2114000</v>
      </c>
      <c r="T25" s="104">
        <v>2172000</v>
      </c>
      <c r="U25" s="104">
        <v>0</v>
      </c>
      <c r="V25" s="105"/>
      <c r="W25" s="106">
        <f>SUM(M25:V25)</f>
        <v>17451821.39</v>
      </c>
      <c r="X25" s="106"/>
      <c r="Y25" s="106"/>
    </row>
    <row r="26" spans="2:24" ht="66.75" customHeight="1" thickBot="1" thickTop="1">
      <c r="B26" s="63" t="s">
        <v>21</v>
      </c>
      <c r="C26" s="4">
        <v>3755189.42</v>
      </c>
      <c r="D26" s="5">
        <v>500592.63</v>
      </c>
      <c r="E26" s="5"/>
      <c r="F26" s="38">
        <v>245250</v>
      </c>
      <c r="G26" s="142">
        <v>245250</v>
      </c>
      <c r="H26" s="142">
        <v>266928.87</v>
      </c>
      <c r="I26" s="97">
        <v>266928.87</v>
      </c>
      <c r="J26" s="5">
        <v>265988.8</v>
      </c>
      <c r="K26" s="5">
        <v>274947.2</v>
      </c>
      <c r="L26" s="1">
        <f t="shared" si="1"/>
        <v>103.36796135777146</v>
      </c>
      <c r="M26" s="5">
        <v>1700000</v>
      </c>
      <c r="N26" s="5">
        <v>1000760.08</v>
      </c>
      <c r="O26" s="38">
        <v>568000</v>
      </c>
      <c r="P26" s="54">
        <v>500000</v>
      </c>
      <c r="Q26" s="54">
        <v>500000</v>
      </c>
      <c r="R26" s="54">
        <v>500000</v>
      </c>
      <c r="S26" s="54">
        <v>250000</v>
      </c>
      <c r="T26" s="54">
        <v>250000</v>
      </c>
      <c r="U26" s="54">
        <v>0</v>
      </c>
      <c r="V26" s="81"/>
      <c r="W26" s="77">
        <f>SUM(M26:V26)</f>
        <v>5268760.08</v>
      </c>
      <c r="X26" s="68"/>
    </row>
    <row r="27" spans="2:22" ht="33.75" customHeight="1" thickBot="1" thickTop="1">
      <c r="B27" s="63" t="s">
        <v>22</v>
      </c>
      <c r="C27" s="4"/>
      <c r="D27" s="5"/>
      <c r="E27" s="5"/>
      <c r="F27" s="38"/>
      <c r="G27" s="142"/>
      <c r="H27" s="142"/>
      <c r="I27" s="97"/>
      <c r="J27" s="5"/>
      <c r="K27" s="5"/>
      <c r="L27" s="1" t="e">
        <f t="shared" si="1"/>
        <v>#DIV/0!</v>
      </c>
      <c r="M27" s="5"/>
      <c r="N27" s="5"/>
      <c r="O27" s="38"/>
      <c r="P27" s="60"/>
      <c r="Q27" s="60"/>
      <c r="R27" s="60"/>
      <c r="S27" s="60"/>
      <c r="T27" s="60"/>
      <c r="U27" s="60"/>
      <c r="V27" s="60"/>
    </row>
    <row r="28" spans="2:22" ht="76.5" customHeight="1" thickBot="1" thickTop="1">
      <c r="B28" s="63" t="s">
        <v>23</v>
      </c>
      <c r="C28" s="4"/>
      <c r="D28" s="5"/>
      <c r="E28" s="5"/>
      <c r="F28" s="38"/>
      <c r="G28" s="142"/>
      <c r="H28" s="142"/>
      <c r="I28" s="97"/>
      <c r="J28" s="5"/>
      <c r="K28" s="5"/>
      <c r="L28" s="1" t="e">
        <f t="shared" si="1"/>
        <v>#DIV/0!</v>
      </c>
      <c r="M28" s="5"/>
      <c r="N28" s="5"/>
      <c r="O28" s="38"/>
      <c r="P28" s="60"/>
      <c r="Q28" s="60"/>
      <c r="R28" s="60"/>
      <c r="S28" s="60"/>
      <c r="T28" s="60"/>
      <c r="U28" s="60"/>
      <c r="V28" s="60"/>
    </row>
    <row r="29" spans="2:22" ht="23.25" customHeight="1" thickBot="1" thickTop="1">
      <c r="B29" s="63" t="s">
        <v>24</v>
      </c>
      <c r="C29" s="4"/>
      <c r="D29" s="5"/>
      <c r="E29" s="5"/>
      <c r="F29" s="38"/>
      <c r="G29" s="142">
        <v>0</v>
      </c>
      <c r="H29" s="142">
        <v>658056.56</v>
      </c>
      <c r="I29" s="97">
        <v>658056.56</v>
      </c>
      <c r="J29" s="5">
        <v>658056.56</v>
      </c>
      <c r="K29" s="5">
        <v>658056.56</v>
      </c>
      <c r="L29" s="1">
        <f t="shared" si="1"/>
        <v>100</v>
      </c>
      <c r="M29" s="5"/>
      <c r="N29" s="5"/>
      <c r="O29" s="38"/>
      <c r="P29" s="60"/>
      <c r="Q29" s="60"/>
      <c r="R29" s="60"/>
      <c r="S29" s="60"/>
      <c r="T29" s="60"/>
      <c r="U29" s="60"/>
      <c r="V29" s="60"/>
    </row>
    <row r="30" spans="2:22" ht="35.25" customHeight="1" thickBot="1" thickTop="1">
      <c r="B30" s="64" t="s">
        <v>25</v>
      </c>
      <c r="C30" s="6"/>
      <c r="D30" s="7"/>
      <c r="E30" s="7"/>
      <c r="F30" s="39"/>
      <c r="G30" s="142"/>
      <c r="H30" s="142"/>
      <c r="I30" s="119"/>
      <c r="J30" s="7"/>
      <c r="K30" s="7"/>
      <c r="L30" s="1" t="e">
        <f t="shared" si="1"/>
        <v>#DIV/0!</v>
      </c>
      <c r="M30" s="7"/>
      <c r="N30" s="7"/>
      <c r="O30" s="39"/>
      <c r="P30" s="60"/>
      <c r="Q30" s="60"/>
      <c r="R30" s="60"/>
      <c r="S30" s="60"/>
      <c r="T30" s="60"/>
      <c r="U30" s="60"/>
      <c r="V30" s="60"/>
    </row>
    <row r="31" spans="2:22" ht="27" customHeight="1" thickBot="1">
      <c r="B31" s="71" t="s">
        <v>26</v>
      </c>
      <c r="C31" s="14"/>
      <c r="D31" s="15"/>
      <c r="E31" s="15"/>
      <c r="F31" s="44"/>
      <c r="G31" s="143"/>
      <c r="H31" s="143"/>
      <c r="I31" s="127"/>
      <c r="J31" s="15"/>
      <c r="K31" s="15"/>
      <c r="L31" s="1" t="e">
        <f t="shared" si="1"/>
        <v>#DIV/0!</v>
      </c>
      <c r="M31" s="15"/>
      <c r="N31" s="15"/>
      <c r="O31" s="44"/>
      <c r="P31" s="60"/>
      <c r="Q31" s="60"/>
      <c r="R31" s="60"/>
      <c r="S31" s="60"/>
      <c r="T31" s="60"/>
      <c r="U31" s="60"/>
      <c r="V31" s="60"/>
    </row>
    <row r="32" spans="2:23" ht="25.5" customHeight="1" thickBot="1">
      <c r="B32" s="61" t="s">
        <v>27</v>
      </c>
      <c r="C32" s="16">
        <f aca="true" t="shared" si="7" ref="C32:T32">C33</f>
        <v>0</v>
      </c>
      <c r="D32" s="16">
        <f t="shared" si="7"/>
        <v>0</v>
      </c>
      <c r="E32" s="16">
        <f t="shared" si="7"/>
        <v>0</v>
      </c>
      <c r="F32" s="112">
        <f t="shared" si="7"/>
        <v>0</v>
      </c>
      <c r="G32" s="144">
        <f t="shared" si="7"/>
        <v>0</v>
      </c>
      <c r="H32" s="144">
        <f t="shared" si="7"/>
        <v>0</v>
      </c>
      <c r="I32" s="16">
        <f t="shared" si="7"/>
        <v>0</v>
      </c>
      <c r="J32" s="16"/>
      <c r="K32" s="16">
        <f t="shared" si="7"/>
        <v>0</v>
      </c>
      <c r="L32" s="1" t="e">
        <f t="shared" si="1"/>
        <v>#DIV/0!</v>
      </c>
      <c r="M32" s="16">
        <f t="shared" si="7"/>
        <v>35000</v>
      </c>
      <c r="N32" s="16">
        <f t="shared" si="7"/>
        <v>60000</v>
      </c>
      <c r="O32" s="16">
        <f t="shared" si="7"/>
        <v>100000</v>
      </c>
      <c r="P32" s="16">
        <f t="shared" si="7"/>
        <v>140000</v>
      </c>
      <c r="Q32" s="16">
        <f t="shared" si="7"/>
        <v>131000</v>
      </c>
      <c r="R32" s="16">
        <f t="shared" si="7"/>
        <v>0</v>
      </c>
      <c r="S32" s="16">
        <f t="shared" si="7"/>
        <v>0</v>
      </c>
      <c r="T32" s="16">
        <f t="shared" si="7"/>
        <v>0</v>
      </c>
      <c r="U32" s="16"/>
      <c r="V32" s="16">
        <f>SUM(M32:T32)</f>
        <v>466000</v>
      </c>
      <c r="W32" t="s">
        <v>63</v>
      </c>
    </row>
    <row r="33" spans="2:23" ht="63.75" customHeight="1" thickBot="1" thickTop="1">
      <c r="B33" s="62" t="s">
        <v>28</v>
      </c>
      <c r="C33" s="17"/>
      <c r="D33" s="18"/>
      <c r="E33" s="18"/>
      <c r="F33" s="113"/>
      <c r="G33" s="143"/>
      <c r="H33" s="143"/>
      <c r="I33" s="128"/>
      <c r="J33" s="18"/>
      <c r="K33" s="18">
        <v>0</v>
      </c>
      <c r="L33" s="1" t="e">
        <f t="shared" si="1"/>
        <v>#DIV/0!</v>
      </c>
      <c r="M33" s="18">
        <v>35000</v>
      </c>
      <c r="N33" s="18">
        <v>60000</v>
      </c>
      <c r="O33" s="83">
        <v>100000</v>
      </c>
      <c r="P33" s="54">
        <v>140000</v>
      </c>
      <c r="Q33" s="54">
        <v>131000</v>
      </c>
      <c r="R33" s="54"/>
      <c r="S33" s="54"/>
      <c r="T33" s="54"/>
      <c r="U33" s="54"/>
      <c r="V33" s="70">
        <f>SUM(M33:T33)</f>
        <v>466000</v>
      </c>
      <c r="W33" t="s">
        <v>63</v>
      </c>
    </row>
    <row r="34" spans="2:22" ht="91.5" customHeight="1" thickBot="1" thickTop="1">
      <c r="B34" s="69" t="s">
        <v>29</v>
      </c>
      <c r="C34" s="19"/>
      <c r="D34" s="20"/>
      <c r="E34" s="20"/>
      <c r="F34" s="45"/>
      <c r="G34" s="143"/>
      <c r="H34" s="143"/>
      <c r="I34" s="129"/>
      <c r="J34" s="20"/>
      <c r="K34" s="20"/>
      <c r="L34" s="1" t="e">
        <f t="shared" si="1"/>
        <v>#DIV/0!</v>
      </c>
      <c r="M34" s="20"/>
      <c r="N34" s="20"/>
      <c r="O34" s="45"/>
      <c r="P34" s="60"/>
      <c r="Q34" s="60"/>
      <c r="R34" s="60"/>
      <c r="S34" s="60"/>
      <c r="T34" s="60"/>
      <c r="U34" s="60"/>
      <c r="V34" s="60"/>
    </row>
    <row r="35" spans="2:22" ht="72" customHeight="1" thickBot="1" thickTop="1">
      <c r="B35" s="66" t="s">
        <v>30</v>
      </c>
      <c r="C35" s="9">
        <f aca="true" t="shared" si="8" ref="C35:U35">C36+C37+C38+C39+C40+C41</f>
        <v>315375.95</v>
      </c>
      <c r="D35" s="9">
        <f t="shared" si="8"/>
        <v>376206.77999999997</v>
      </c>
      <c r="E35" s="9">
        <f t="shared" si="8"/>
        <v>985967.04</v>
      </c>
      <c r="F35" s="41">
        <f t="shared" si="8"/>
        <v>1960710.28</v>
      </c>
      <c r="G35" s="141">
        <f t="shared" si="8"/>
        <v>1770563.0299999998</v>
      </c>
      <c r="H35" s="141">
        <f t="shared" si="8"/>
        <v>1972105.7000000002</v>
      </c>
      <c r="I35" s="121">
        <f>I36+I37+I38+I39+I40+I41</f>
        <v>1992105.7000000002</v>
      </c>
      <c r="J35" s="9">
        <f>J36+J37+J38+J39+J40+J41</f>
        <v>2064889.77</v>
      </c>
      <c r="K35" s="9">
        <f t="shared" si="8"/>
        <v>2061226.37</v>
      </c>
      <c r="L35" s="1">
        <f t="shared" si="1"/>
        <v>99.82258617127054</v>
      </c>
      <c r="M35" s="9">
        <f t="shared" si="8"/>
        <v>893821.3900000001</v>
      </c>
      <c r="N35" s="9">
        <f t="shared" si="8"/>
        <v>1640239.92</v>
      </c>
      <c r="O35" s="9">
        <f t="shared" si="8"/>
        <v>2018000</v>
      </c>
      <c r="P35" s="9">
        <f t="shared" si="8"/>
        <v>1938000</v>
      </c>
      <c r="Q35" s="9">
        <f t="shared" si="8"/>
        <v>1892000</v>
      </c>
      <c r="R35" s="9">
        <f t="shared" si="8"/>
        <v>1768000</v>
      </c>
      <c r="S35" s="9">
        <f t="shared" si="8"/>
        <v>1917000</v>
      </c>
      <c r="T35" s="9">
        <f t="shared" si="8"/>
        <v>1953000</v>
      </c>
      <c r="U35" s="9">
        <f t="shared" si="8"/>
        <v>30000</v>
      </c>
      <c r="V35" s="60"/>
    </row>
    <row r="36" spans="2:22" ht="25.5" customHeight="1" thickBot="1" thickTop="1">
      <c r="B36" s="62" t="s">
        <v>31</v>
      </c>
      <c r="C36" s="10">
        <f aca="true" t="shared" si="9" ref="C36:U36">C25-C26</f>
        <v>251956.25</v>
      </c>
      <c r="D36" s="10">
        <f t="shared" si="9"/>
        <v>296078.6</v>
      </c>
      <c r="E36" s="10">
        <f t="shared" si="9"/>
        <v>751159</v>
      </c>
      <c r="F36" s="42">
        <f t="shared" si="9"/>
        <v>1660710.28</v>
      </c>
      <c r="G36" s="141">
        <f t="shared" si="9"/>
        <v>1427126.42</v>
      </c>
      <c r="H36" s="141">
        <f t="shared" si="9"/>
        <v>1415405.7000000002</v>
      </c>
      <c r="I36" s="122">
        <f>I25-I26</f>
        <v>1415405.7000000002</v>
      </c>
      <c r="J36" s="10">
        <f>J25-J26</f>
        <v>1508189.77</v>
      </c>
      <c r="K36" s="10">
        <f t="shared" si="9"/>
        <v>1461226.37</v>
      </c>
      <c r="L36" s="1">
        <f t="shared" si="1"/>
        <v>96.88610803930861</v>
      </c>
      <c r="M36" s="10">
        <f t="shared" si="9"/>
        <v>504821.39000000013</v>
      </c>
      <c r="N36" s="10">
        <f t="shared" si="9"/>
        <v>1282239.92</v>
      </c>
      <c r="O36" s="42">
        <f t="shared" si="9"/>
        <v>1698000</v>
      </c>
      <c r="P36" s="42">
        <f t="shared" si="9"/>
        <v>1623000</v>
      </c>
      <c r="Q36" s="42">
        <f t="shared" si="9"/>
        <v>1626000</v>
      </c>
      <c r="R36" s="42">
        <f t="shared" si="9"/>
        <v>1663000</v>
      </c>
      <c r="S36" s="42">
        <f t="shared" si="9"/>
        <v>1864000</v>
      </c>
      <c r="T36" s="42">
        <f t="shared" si="9"/>
        <v>1922000</v>
      </c>
      <c r="U36" s="42">
        <f t="shared" si="9"/>
        <v>0</v>
      </c>
      <c r="V36" s="60"/>
    </row>
    <row r="37" spans="2:22" ht="34.5" customHeight="1" thickBot="1" thickTop="1">
      <c r="B37" s="63" t="s">
        <v>32</v>
      </c>
      <c r="C37" s="4">
        <v>63419.7</v>
      </c>
      <c r="D37" s="5">
        <v>80128.18</v>
      </c>
      <c r="E37" s="5">
        <v>234808.04</v>
      </c>
      <c r="F37" s="38">
        <v>300000</v>
      </c>
      <c r="G37" s="142">
        <v>343436.61</v>
      </c>
      <c r="H37" s="142">
        <v>556700</v>
      </c>
      <c r="I37" s="97">
        <v>576700</v>
      </c>
      <c r="J37" s="5">
        <v>556700</v>
      </c>
      <c r="K37" s="5">
        <v>600000</v>
      </c>
      <c r="L37" s="1">
        <f t="shared" si="1"/>
        <v>107.77797736662475</v>
      </c>
      <c r="M37" s="5">
        <v>354000</v>
      </c>
      <c r="N37" s="5">
        <v>298000</v>
      </c>
      <c r="O37" s="38">
        <v>220000</v>
      </c>
      <c r="P37" s="54">
        <v>175000</v>
      </c>
      <c r="Q37" s="54">
        <v>135000</v>
      </c>
      <c r="R37" s="54">
        <v>105000</v>
      </c>
      <c r="S37" s="54">
        <v>53000</v>
      </c>
      <c r="T37" s="54">
        <v>31000</v>
      </c>
      <c r="U37" s="54">
        <v>30000</v>
      </c>
      <c r="V37" s="60"/>
    </row>
    <row r="38" spans="2:22" ht="34.5" customHeight="1" thickBot="1" thickTop="1">
      <c r="B38" s="63" t="s">
        <v>33</v>
      </c>
      <c r="C38" s="21"/>
      <c r="D38" s="21"/>
      <c r="E38" s="21"/>
      <c r="F38" s="46"/>
      <c r="G38" s="141"/>
      <c r="H38" s="141"/>
      <c r="I38" s="130"/>
      <c r="J38" s="21"/>
      <c r="K38" s="21"/>
      <c r="L38" s="1" t="e">
        <f t="shared" si="1"/>
        <v>#DIV/0!</v>
      </c>
      <c r="M38" s="21"/>
      <c r="N38" s="21"/>
      <c r="O38" s="46"/>
      <c r="P38" s="60"/>
      <c r="Q38" s="60"/>
      <c r="R38" s="60"/>
      <c r="S38" s="60"/>
      <c r="T38" s="60"/>
      <c r="U38" s="60"/>
      <c r="V38" s="60"/>
    </row>
    <row r="39" spans="2:22" ht="27.75" customHeight="1" thickBot="1" thickTop="1">
      <c r="B39" s="63" t="s">
        <v>34</v>
      </c>
      <c r="C39" s="4"/>
      <c r="D39" s="5"/>
      <c r="E39" s="5"/>
      <c r="F39" s="38"/>
      <c r="G39" s="142"/>
      <c r="H39" s="142"/>
      <c r="I39" s="97"/>
      <c r="J39" s="5"/>
      <c r="K39" s="5"/>
      <c r="L39" s="1" t="e">
        <f t="shared" si="1"/>
        <v>#DIV/0!</v>
      </c>
      <c r="M39" s="5"/>
      <c r="N39" s="5"/>
      <c r="O39" s="38"/>
      <c r="P39" s="60"/>
      <c r="Q39" s="60"/>
      <c r="R39" s="60"/>
      <c r="S39" s="60"/>
      <c r="T39" s="60"/>
      <c r="U39" s="60"/>
      <c r="V39" s="60"/>
    </row>
    <row r="40" spans="2:22" ht="55.5" customHeight="1" thickBot="1" thickTop="1">
      <c r="B40" s="63" t="s">
        <v>35</v>
      </c>
      <c r="C40" s="21"/>
      <c r="D40" s="21"/>
      <c r="E40" s="21"/>
      <c r="F40" s="46"/>
      <c r="G40" s="141">
        <f aca="true" t="shared" si="10" ref="G40:U40">G33-G34</f>
        <v>0</v>
      </c>
      <c r="H40" s="141"/>
      <c r="I40" s="130">
        <f t="shared" si="10"/>
        <v>0</v>
      </c>
      <c r="J40" s="21">
        <v>0</v>
      </c>
      <c r="K40" s="21">
        <v>0</v>
      </c>
      <c r="L40" s="1" t="e">
        <f t="shared" si="1"/>
        <v>#DIV/0!</v>
      </c>
      <c r="M40" s="21">
        <f t="shared" si="10"/>
        <v>35000</v>
      </c>
      <c r="N40" s="21">
        <f t="shared" si="10"/>
        <v>60000</v>
      </c>
      <c r="O40" s="21">
        <f t="shared" si="10"/>
        <v>100000</v>
      </c>
      <c r="P40" s="21">
        <f t="shared" si="10"/>
        <v>140000</v>
      </c>
      <c r="Q40" s="21">
        <f t="shared" si="10"/>
        <v>131000</v>
      </c>
      <c r="R40" s="21">
        <f t="shared" si="10"/>
        <v>0</v>
      </c>
      <c r="S40" s="21">
        <f t="shared" si="10"/>
        <v>0</v>
      </c>
      <c r="T40" s="21">
        <f t="shared" si="10"/>
        <v>0</v>
      </c>
      <c r="U40" s="21">
        <f t="shared" si="10"/>
        <v>0</v>
      </c>
      <c r="V40" s="60"/>
    </row>
    <row r="41" spans="2:22" ht="59.25" customHeight="1" thickBot="1" thickTop="1">
      <c r="B41" s="64" t="s">
        <v>36</v>
      </c>
      <c r="C41" s="22"/>
      <c r="D41" s="23"/>
      <c r="E41" s="23"/>
      <c r="F41" s="47"/>
      <c r="G41" s="141"/>
      <c r="H41" s="141"/>
      <c r="I41" s="131"/>
      <c r="J41" s="23"/>
      <c r="K41" s="23"/>
      <c r="L41" s="1" t="e">
        <f t="shared" si="1"/>
        <v>#DIV/0!</v>
      </c>
      <c r="M41" s="23"/>
      <c r="N41" s="23"/>
      <c r="O41" s="47"/>
      <c r="P41" s="60"/>
      <c r="Q41" s="60"/>
      <c r="R41" s="60"/>
      <c r="S41" s="60"/>
      <c r="T41" s="60"/>
      <c r="U41" s="60"/>
      <c r="V41" s="60"/>
    </row>
    <row r="42" spans="2:23" ht="30" customHeight="1" thickBot="1">
      <c r="B42" s="65" t="s">
        <v>55</v>
      </c>
      <c r="C42" s="24">
        <f aca="true" t="shared" si="11" ref="C42:W42">C35/C5</f>
        <v>0.014287845717481963</v>
      </c>
      <c r="D42" s="24">
        <f t="shared" si="11"/>
        <v>0.018574664740391798</v>
      </c>
      <c r="E42" s="24">
        <f t="shared" si="11"/>
        <v>0.04956922825255505</v>
      </c>
      <c r="F42" s="48">
        <f t="shared" si="11"/>
        <v>0.08150257273824034</v>
      </c>
      <c r="G42" s="145">
        <f t="shared" si="11"/>
        <v>0.08415445208001525</v>
      </c>
      <c r="H42" s="145">
        <f t="shared" si="11"/>
        <v>0.08557529047511324</v>
      </c>
      <c r="I42" s="132">
        <f>I35/I5</f>
        <v>0.08906597741126779</v>
      </c>
      <c r="J42" s="24">
        <f>J35/J5</f>
        <v>0.09388732675276652</v>
      </c>
      <c r="K42" s="24">
        <f>K35/K5</f>
        <v>0.0786197472977306</v>
      </c>
      <c r="L42" s="1">
        <f t="shared" si="1"/>
        <v>83.73840220710508</v>
      </c>
      <c r="M42" s="24">
        <f t="shared" si="11"/>
        <v>0.038861799565217396</v>
      </c>
      <c r="N42" s="24">
        <f t="shared" si="11"/>
        <v>0.07131477913043478</v>
      </c>
      <c r="O42" s="48">
        <f t="shared" si="11"/>
        <v>0.09172727272727273</v>
      </c>
      <c r="P42" s="48">
        <f t="shared" si="11"/>
        <v>0.0880909090909091</v>
      </c>
      <c r="Q42" s="48">
        <f t="shared" si="11"/>
        <v>0.086</v>
      </c>
      <c r="R42" s="48">
        <f t="shared" si="11"/>
        <v>0.08036363636363636</v>
      </c>
      <c r="S42" s="48">
        <f t="shared" si="11"/>
        <v>0.08334782608695653</v>
      </c>
      <c r="T42" s="48">
        <f t="shared" si="11"/>
        <v>0.08491304347826087</v>
      </c>
      <c r="U42" s="48">
        <f t="shared" si="11"/>
        <v>0.0013043478260869566</v>
      </c>
      <c r="V42" s="48" t="e">
        <f t="shared" si="11"/>
        <v>#DIV/0!</v>
      </c>
      <c r="W42" s="48" t="e">
        <f t="shared" si="11"/>
        <v>#DIV/0!</v>
      </c>
    </row>
    <row r="43" spans="2:23" ht="42" customHeight="1" thickBot="1" thickTop="1">
      <c r="B43" s="66" t="s">
        <v>37</v>
      </c>
      <c r="C43" s="9">
        <f aca="true" t="shared" si="12" ref="C43:K43">C44+C46+C48+C49</f>
        <v>2648590.26</v>
      </c>
      <c r="D43" s="9">
        <f t="shared" si="12"/>
        <v>5918550.45</v>
      </c>
      <c r="E43" s="9">
        <f t="shared" si="12"/>
        <v>10005112.989999998</v>
      </c>
      <c r="F43" s="41">
        <f t="shared" si="12"/>
        <v>14177960.37</v>
      </c>
      <c r="G43" s="141">
        <f t="shared" si="12"/>
        <v>13760760.79</v>
      </c>
      <c r="H43" s="141">
        <f t="shared" si="12"/>
        <v>16363420.56</v>
      </c>
      <c r="I43" s="121">
        <f t="shared" si="12"/>
        <v>15684074.809999999</v>
      </c>
      <c r="J43" s="9">
        <f t="shared" si="12"/>
        <v>15205748.11</v>
      </c>
      <c r="K43" s="9">
        <f t="shared" si="12"/>
        <v>17451821.39</v>
      </c>
      <c r="L43" s="1">
        <f t="shared" si="1"/>
        <v>114.77121193743096</v>
      </c>
      <c r="M43" s="9">
        <f aca="true" t="shared" si="13" ref="M43:W43">M44+M46+M48+M49</f>
        <v>15247000</v>
      </c>
      <c r="N43" s="9">
        <f t="shared" si="13"/>
        <v>12964000</v>
      </c>
      <c r="O43" s="9">
        <f t="shared" si="13"/>
        <v>10698000</v>
      </c>
      <c r="P43" s="9">
        <f t="shared" si="13"/>
        <v>8575000</v>
      </c>
      <c r="Q43" s="9">
        <f t="shared" si="13"/>
        <v>6449000</v>
      </c>
      <c r="R43" s="9">
        <f t="shared" si="13"/>
        <v>4286000</v>
      </c>
      <c r="S43" s="9">
        <f t="shared" si="13"/>
        <v>2172000</v>
      </c>
      <c r="T43" s="9">
        <f t="shared" si="13"/>
        <v>0</v>
      </c>
      <c r="U43" s="9">
        <f t="shared" si="13"/>
        <v>0</v>
      </c>
      <c r="V43" s="9">
        <f t="shared" si="13"/>
        <v>0</v>
      </c>
      <c r="W43" s="9">
        <f t="shared" si="13"/>
        <v>0</v>
      </c>
    </row>
    <row r="44" spans="2:22" ht="30" customHeight="1" thickBot="1" thickTop="1">
      <c r="B44" s="62" t="s">
        <v>38</v>
      </c>
      <c r="C44" s="2"/>
      <c r="D44" s="25"/>
      <c r="E44" s="25"/>
      <c r="F44" s="114"/>
      <c r="G44" s="146"/>
      <c r="H44" s="146"/>
      <c r="I44" s="133"/>
      <c r="J44" s="25"/>
      <c r="K44" s="25"/>
      <c r="L44" s="1" t="e">
        <f t="shared" si="1"/>
        <v>#DIV/0!</v>
      </c>
      <c r="M44" s="25"/>
      <c r="N44" s="25"/>
      <c r="O44" s="9"/>
      <c r="P44" s="60"/>
      <c r="Q44" s="60"/>
      <c r="R44" s="60"/>
      <c r="S44" s="60"/>
      <c r="T44" s="60"/>
      <c r="U44" s="60"/>
      <c r="V44" s="60"/>
    </row>
    <row r="45" spans="2:22" ht="53.25" customHeight="1" thickBot="1" thickTop="1">
      <c r="B45" s="63" t="s">
        <v>39</v>
      </c>
      <c r="C45" s="4"/>
      <c r="D45" s="26"/>
      <c r="E45" s="26"/>
      <c r="F45" s="49"/>
      <c r="G45" s="146"/>
      <c r="H45" s="146"/>
      <c r="I45" s="134"/>
      <c r="J45" s="26"/>
      <c r="K45" s="26"/>
      <c r="L45" s="1" t="e">
        <f t="shared" si="1"/>
        <v>#DIV/0!</v>
      </c>
      <c r="M45" s="26"/>
      <c r="N45" s="26"/>
      <c r="O45" s="49"/>
      <c r="P45" s="60"/>
      <c r="Q45" s="60"/>
      <c r="R45" s="60"/>
      <c r="S45" s="60"/>
      <c r="T45" s="60"/>
      <c r="U45" s="60"/>
      <c r="V45" s="60"/>
    </row>
    <row r="46" spans="2:24" ht="24" customHeight="1" thickBot="1" thickTop="1">
      <c r="B46" s="63" t="s">
        <v>40</v>
      </c>
      <c r="C46" s="4">
        <v>2648414.26</v>
      </c>
      <c r="D46" s="26">
        <v>5918430.45</v>
      </c>
      <c r="E46" s="26">
        <v>9917081.79</v>
      </c>
      <c r="F46" s="49">
        <v>14177960.37</v>
      </c>
      <c r="G46" s="146">
        <f>E46+G15-G25</f>
        <v>13760760.79</v>
      </c>
      <c r="H46" s="146">
        <v>16363420.56</v>
      </c>
      <c r="I46" s="134">
        <f>G46+I15-I25</f>
        <v>15684074.809999999</v>
      </c>
      <c r="J46" s="26">
        <f>G46+J15-J25</f>
        <v>15205748.11</v>
      </c>
      <c r="K46" s="26">
        <f>J46+K15-K25</f>
        <v>17451821.39</v>
      </c>
      <c r="L46" s="1">
        <f t="shared" si="1"/>
        <v>114.77121193743096</v>
      </c>
      <c r="M46" s="21">
        <f>K46-M25</f>
        <v>15247000</v>
      </c>
      <c r="N46" s="21">
        <f aca="true" t="shared" si="14" ref="N46:V46">M46-N25</f>
        <v>12964000</v>
      </c>
      <c r="O46" s="21">
        <f t="shared" si="14"/>
        <v>10698000</v>
      </c>
      <c r="P46" s="21">
        <f t="shared" si="14"/>
        <v>8575000</v>
      </c>
      <c r="Q46" s="21">
        <f t="shared" si="14"/>
        <v>6449000</v>
      </c>
      <c r="R46" s="21">
        <f t="shared" si="14"/>
        <v>4286000</v>
      </c>
      <c r="S46" s="21">
        <f t="shared" si="14"/>
        <v>2172000</v>
      </c>
      <c r="T46" s="21">
        <f t="shared" si="14"/>
        <v>0</v>
      </c>
      <c r="U46" s="21">
        <f t="shared" si="14"/>
        <v>0</v>
      </c>
      <c r="V46" s="21">
        <f t="shared" si="14"/>
        <v>0</v>
      </c>
      <c r="W46" s="21"/>
      <c r="X46" s="21"/>
    </row>
    <row r="47" spans="2:24" ht="48.75" customHeight="1" thickBot="1" thickTop="1">
      <c r="B47" s="63" t="s">
        <v>41</v>
      </c>
      <c r="C47" s="4">
        <v>1722790.98</v>
      </c>
      <c r="D47" s="26">
        <v>1288998.75</v>
      </c>
      <c r="E47" s="26">
        <v>1308998.35</v>
      </c>
      <c r="F47" s="49">
        <v>1563748.4</v>
      </c>
      <c r="G47" s="146">
        <v>2361668.35</v>
      </c>
      <c r="H47" s="146">
        <v>3488250.74</v>
      </c>
      <c r="I47" s="134">
        <f>G47+I16+I18-I26-I28</f>
        <v>2611507.83</v>
      </c>
      <c r="J47" s="26">
        <f>G47+J16+J18-J26-J28</f>
        <v>2282809.49</v>
      </c>
      <c r="K47" s="26">
        <f>J47+K16+K18-K26-K28</f>
        <v>5268760.08</v>
      </c>
      <c r="L47" s="1">
        <f t="shared" si="1"/>
        <v>230.80156723897267</v>
      </c>
      <c r="M47" s="26">
        <f>K47-M26</f>
        <v>3568760.08</v>
      </c>
      <c r="N47" s="26">
        <f>M47-N26</f>
        <v>2568000</v>
      </c>
      <c r="O47" s="26">
        <f aca="true" t="shared" si="15" ref="O47:V47">N47-O26</f>
        <v>2000000</v>
      </c>
      <c r="P47" s="26">
        <f t="shared" si="15"/>
        <v>1500000</v>
      </c>
      <c r="Q47" s="26">
        <f t="shared" si="15"/>
        <v>1000000</v>
      </c>
      <c r="R47" s="26">
        <f t="shared" si="15"/>
        <v>500000</v>
      </c>
      <c r="S47" s="26">
        <f t="shared" si="15"/>
        <v>250000</v>
      </c>
      <c r="T47" s="26">
        <f t="shared" si="15"/>
        <v>0</v>
      </c>
      <c r="U47" s="26">
        <f t="shared" si="15"/>
        <v>0</v>
      </c>
      <c r="V47" s="26">
        <f t="shared" si="15"/>
        <v>0</v>
      </c>
      <c r="W47" s="26"/>
      <c r="X47" s="107"/>
    </row>
    <row r="48" spans="2:22" ht="18.75" customHeight="1" thickBot="1" thickTop="1">
      <c r="B48" s="63" t="s">
        <v>42</v>
      </c>
      <c r="C48" s="4"/>
      <c r="D48" s="27"/>
      <c r="E48" s="27"/>
      <c r="F48" s="50"/>
      <c r="G48" s="143"/>
      <c r="H48" s="143"/>
      <c r="I48" s="135"/>
      <c r="J48" s="27"/>
      <c r="K48" s="27"/>
      <c r="L48" s="1" t="e">
        <f t="shared" si="1"/>
        <v>#DIV/0!</v>
      </c>
      <c r="M48" s="27"/>
      <c r="N48" s="27"/>
      <c r="O48" s="50"/>
      <c r="P48" s="60"/>
      <c r="Q48" s="60"/>
      <c r="R48" s="60"/>
      <c r="S48" s="60"/>
      <c r="T48" s="60"/>
      <c r="U48" s="60"/>
      <c r="V48" s="60"/>
    </row>
    <row r="49" spans="2:22" ht="27" customHeight="1" thickBot="1" thickTop="1">
      <c r="B49" s="64" t="s">
        <v>43</v>
      </c>
      <c r="C49" s="6">
        <v>176</v>
      </c>
      <c r="D49" s="28">
        <v>120</v>
      </c>
      <c r="E49" s="28">
        <v>88031.2</v>
      </c>
      <c r="F49" s="51">
        <v>0</v>
      </c>
      <c r="G49" s="143"/>
      <c r="H49" s="143"/>
      <c r="I49" s="136"/>
      <c r="J49" s="28"/>
      <c r="K49" s="28"/>
      <c r="L49" s="1" t="e">
        <f t="shared" si="1"/>
        <v>#DIV/0!</v>
      </c>
      <c r="M49" s="28"/>
      <c r="N49" s="28"/>
      <c r="O49" s="51"/>
      <c r="P49" s="60"/>
      <c r="Q49" s="60"/>
      <c r="R49" s="60"/>
      <c r="S49" s="60"/>
      <c r="T49" s="60"/>
      <c r="U49" s="60"/>
      <c r="V49" s="60"/>
    </row>
    <row r="50" spans="2:22" ht="27.75" customHeight="1" thickBot="1">
      <c r="B50" s="71" t="s">
        <v>54</v>
      </c>
      <c r="C50" s="29">
        <f aca="true" t="shared" si="16" ref="C50:K50">(C43-C45-C47)/C5</f>
        <v>0.04194256815713399</v>
      </c>
      <c r="D50" s="29">
        <f t="shared" si="16"/>
        <v>0.22857740821632963</v>
      </c>
      <c r="E50" s="29">
        <f t="shared" si="16"/>
        <v>0.4371948290487941</v>
      </c>
      <c r="F50" s="52">
        <f t="shared" si="16"/>
        <v>0.5243460694358715</v>
      </c>
      <c r="G50" s="145">
        <f t="shared" si="16"/>
        <v>0.5417962321836371</v>
      </c>
      <c r="H50" s="145">
        <f t="shared" si="16"/>
        <v>0.5586903365589945</v>
      </c>
      <c r="I50" s="137">
        <f t="shared" si="16"/>
        <v>0.5844674584024155</v>
      </c>
      <c r="J50" s="29">
        <f t="shared" si="16"/>
        <v>0.5875859227206524</v>
      </c>
      <c r="K50" s="29">
        <f t="shared" si="16"/>
        <v>0.4646889907123392</v>
      </c>
      <c r="L50" s="1">
        <f t="shared" si="1"/>
        <v>79.08443220707649</v>
      </c>
      <c r="M50" s="29">
        <f aca="true" t="shared" si="17" ref="M50:T50">(M43-M45-M47)/M5</f>
        <v>0.5077495617391304</v>
      </c>
      <c r="N50" s="29">
        <f t="shared" si="17"/>
        <v>0.452</v>
      </c>
      <c r="O50" s="29">
        <f t="shared" si="17"/>
        <v>0.39536363636363636</v>
      </c>
      <c r="P50" s="29">
        <f t="shared" si="17"/>
        <v>0.3215909090909091</v>
      </c>
      <c r="Q50" s="29">
        <f t="shared" si="17"/>
        <v>0.24768181818181817</v>
      </c>
      <c r="R50" s="29">
        <f t="shared" si="17"/>
        <v>0.1720909090909091</v>
      </c>
      <c r="S50" s="29">
        <f t="shared" si="17"/>
        <v>0.08356521739130435</v>
      </c>
      <c r="T50" s="29">
        <f t="shared" si="17"/>
        <v>0</v>
      </c>
      <c r="U50" s="52"/>
      <c r="V50" s="52" t="e">
        <f>(V43-T45-T47)/V5</f>
        <v>#DIV/0!</v>
      </c>
    </row>
    <row r="51" spans="2:22" ht="27.75" customHeight="1" thickBot="1">
      <c r="B51" s="71" t="s">
        <v>86</v>
      </c>
      <c r="C51" s="137">
        <f>C43/C5*100%</f>
        <v>0.11999218394333948</v>
      </c>
      <c r="D51" s="137">
        <f>D43/D5*100%</f>
        <v>0.2922198540862156</v>
      </c>
      <c r="E51" s="137">
        <f>E43/E5*100%</f>
        <v>0.5030043696936496</v>
      </c>
      <c r="F51" s="137">
        <f aca="true" t="shared" si="18" ref="F51:T52">F43/F5*100%</f>
        <v>0.5893477777531793</v>
      </c>
      <c r="G51" s="137">
        <f t="shared" si="18"/>
        <v>0.6540457836661188</v>
      </c>
      <c r="H51" s="137">
        <f t="shared" si="18"/>
        <v>0.7100554841398411</v>
      </c>
      <c r="I51" s="137">
        <f t="shared" si="18"/>
        <v>0.7012265728390285</v>
      </c>
      <c r="J51" s="137">
        <f t="shared" si="18"/>
        <v>0.6913817202570731</v>
      </c>
      <c r="K51" s="137">
        <f t="shared" si="18"/>
        <v>0.6656511907359935</v>
      </c>
      <c r="L51" s="137">
        <f t="shared" si="18"/>
        <v>0.9627839024851392</v>
      </c>
      <c r="M51" s="137">
        <f t="shared" si="18"/>
        <v>0.6629130434782609</v>
      </c>
      <c r="N51" s="137">
        <f t="shared" si="18"/>
        <v>0.5636521739130435</v>
      </c>
      <c r="O51" s="137">
        <f t="shared" si="18"/>
        <v>0.48627272727272725</v>
      </c>
      <c r="P51" s="137">
        <f t="shared" si="18"/>
        <v>0.38977272727272727</v>
      </c>
      <c r="Q51" s="137">
        <f t="shared" si="18"/>
        <v>0.29313636363636364</v>
      </c>
      <c r="R51" s="137">
        <f t="shared" si="18"/>
        <v>0.1948181818181818</v>
      </c>
      <c r="S51" s="137">
        <f t="shared" si="18"/>
        <v>0.09443478260869566</v>
      </c>
      <c r="T51" s="137">
        <f t="shared" si="18"/>
        <v>0</v>
      </c>
      <c r="U51" s="52"/>
      <c r="V51" s="52"/>
    </row>
    <row r="52" spans="2:22" ht="50.25" customHeight="1" thickBot="1">
      <c r="B52" s="71" t="s">
        <v>44</v>
      </c>
      <c r="C52" s="30" t="s">
        <v>45</v>
      </c>
      <c r="D52" s="31" t="s">
        <v>45</v>
      </c>
      <c r="E52" s="31" t="s">
        <v>45</v>
      </c>
      <c r="F52" s="115">
        <v>8.16</v>
      </c>
      <c r="G52" s="147">
        <f>(((C6+C8-C10)/C5)+((D6+D8-D10)/D5)+((E6+E8-E10)/E5))*0.33*100</f>
        <v>8.162545157023784</v>
      </c>
      <c r="H52" s="147">
        <f>(((E6+E8-E10)/E5)+((F6+F8-F10)/F5)+((G6+G8-G10)/G5))*0.33*100</f>
        <v>2.3827265911038684</v>
      </c>
      <c r="I52" s="138">
        <f>H52</f>
        <v>2.3827265911038684</v>
      </c>
      <c r="J52" s="85">
        <f>(((E6+E8-E10)/E5)+((F6+F8-F10)/F5)+((G6+G8-G10)/G5))*0.33*100</f>
        <v>2.3827265911038684</v>
      </c>
      <c r="K52" s="85">
        <f>(((J6+J8-J10)/J5)+((G6+G8-G10)/G5)+((H6+H8-H10)/H5))*0.33*100</f>
        <v>1.3892491583436366</v>
      </c>
      <c r="L52" s="137" t="e">
        <f t="shared" si="18"/>
        <v>#DIV/0!</v>
      </c>
      <c r="M52" s="85">
        <f>((K6+K8-K10)/K5+(J6+J8-J10)/J5+(G6+G8-G10)/G5)*0.33*100</f>
        <v>2.6970129448926032</v>
      </c>
      <c r="N52" s="85">
        <f>((K6+K8-K10)/K5+(M6+M8-M10)/M5+(J6+J8-J10)/J5)*0.33*100</f>
        <v>7.544332466984178</v>
      </c>
      <c r="O52" s="85">
        <f>((K6+K8-K10)/K5+(M6+M8-M10)/M5+(N6+N8-N10)/N5)*0.33*100</f>
        <v>10.97462314391605</v>
      </c>
      <c r="P52" s="85">
        <f>(((M6+M8-M10)/M5)+((N6+N8-N10)/N5)+((O6+O8-O10)/O5))*0.33*100</f>
        <v>13.545652173913043</v>
      </c>
      <c r="Q52" s="85">
        <f>(((N6+N8-N10)/N5)+((O6+O8-O10)/O5)+((P6+P8-P10)/P5))*0.33*100</f>
        <v>13.747826086956518</v>
      </c>
      <c r="R52" s="85">
        <f>(((O6+O8-O10)/O5)+((P6+P8-P10)/P5)+((Q6+Q8-Q10)/Q5))*0.33*100</f>
        <v>13.950000000000001</v>
      </c>
      <c r="S52" s="85">
        <f>(((P6+P8-P10)/P5)+((Q6+Q8-Q10)/Q5)+((R6+R8-R10)/R5))*0.33*100</f>
        <v>13.799999999999999</v>
      </c>
      <c r="T52" s="85">
        <f>(((Q6+Q8-Q10)/Q5)+((R6+R8-R10)/R5)+((S6+S8-S10)/S5))*0.33*100</f>
        <v>14.171739130434782</v>
      </c>
      <c r="U52" s="85"/>
      <c r="V52" s="85">
        <f>(((R6+R8-R10)/R5)+((S6+S8-S10)/S5)+((T6+T8-T10)/T5))*0.33*100</f>
        <v>14.543478260869566</v>
      </c>
    </row>
    <row r="53" spans="2:22" ht="56.25" customHeight="1" thickBot="1">
      <c r="B53" s="72" t="s">
        <v>46</v>
      </c>
      <c r="C53" s="32" t="s">
        <v>45</v>
      </c>
      <c r="D53" s="33" t="s">
        <v>45</v>
      </c>
      <c r="E53" s="33" t="s">
        <v>45</v>
      </c>
      <c r="F53" s="115">
        <f aca="true" t="shared" si="19" ref="F53:V53">F35/F5*100</f>
        <v>8.150257273824034</v>
      </c>
      <c r="G53" s="147">
        <f t="shared" si="19"/>
        <v>8.415445208001525</v>
      </c>
      <c r="H53" s="147">
        <f t="shared" si="19"/>
        <v>8.557529047511323</v>
      </c>
      <c r="I53" s="138">
        <f t="shared" si="19"/>
        <v>8.90659774112678</v>
      </c>
      <c r="J53" s="85">
        <f t="shared" si="19"/>
        <v>9.388732675276652</v>
      </c>
      <c r="K53" s="85">
        <f t="shared" si="19"/>
        <v>7.86197472977306</v>
      </c>
      <c r="L53" s="1">
        <f t="shared" si="1"/>
        <v>83.73840220710508</v>
      </c>
      <c r="M53" s="85">
        <f t="shared" si="19"/>
        <v>3.8861799565217394</v>
      </c>
      <c r="N53" s="85">
        <f t="shared" si="19"/>
        <v>7.1314779130434784</v>
      </c>
      <c r="O53" s="85">
        <f t="shared" si="19"/>
        <v>9.172727272727272</v>
      </c>
      <c r="P53" s="85">
        <f t="shared" si="19"/>
        <v>8.809090909090909</v>
      </c>
      <c r="Q53" s="85">
        <f t="shared" si="19"/>
        <v>8.6</v>
      </c>
      <c r="R53" s="85">
        <f t="shared" si="19"/>
        <v>8.036363636363635</v>
      </c>
      <c r="S53" s="85">
        <f t="shared" si="19"/>
        <v>8.334782608695653</v>
      </c>
      <c r="T53" s="85">
        <f t="shared" si="19"/>
        <v>8.491304347826087</v>
      </c>
      <c r="U53" s="85"/>
      <c r="V53" s="85" t="e">
        <f t="shared" si="19"/>
        <v>#DIV/0!</v>
      </c>
    </row>
    <row r="54" spans="2:22" ht="36" customHeight="1" thickBot="1">
      <c r="B54" s="73" t="s">
        <v>57</v>
      </c>
      <c r="C54" s="34">
        <v>-2010164.25</v>
      </c>
      <c r="D54" s="35">
        <v>-5652541.8</v>
      </c>
      <c r="E54" s="35">
        <f>D54+E12</f>
        <v>-9903204.86</v>
      </c>
      <c r="F54" s="53">
        <f>E54+F12</f>
        <v>-14164083.440000001</v>
      </c>
      <c r="G54" s="35">
        <f>E54+G12</f>
        <v>-13632704.23</v>
      </c>
      <c r="H54" s="35">
        <f>F54+H12</f>
        <v>-16766743.21</v>
      </c>
      <c r="I54" s="139">
        <f>G54+I12</f>
        <v>-15556018.25</v>
      </c>
      <c r="J54" s="35">
        <f>G54+J12</f>
        <v>-15077691.549999997</v>
      </c>
      <c r="K54" s="35">
        <f>I54+K12</f>
        <v>-18058204.650000002</v>
      </c>
      <c r="L54" s="1">
        <f t="shared" si="1"/>
        <v>119.76770177394964</v>
      </c>
      <c r="M54" s="35">
        <f>K54+M12</f>
        <v>-15658204.650000002</v>
      </c>
      <c r="N54" s="35">
        <f aca="true" t="shared" si="20" ref="N54:T54">M54+N12</f>
        <v>-13158204.650000002</v>
      </c>
      <c r="O54" s="53">
        <f t="shared" si="20"/>
        <v>-11658204.650000002</v>
      </c>
      <c r="P54" s="53">
        <f t="shared" si="20"/>
        <v>-10158204.650000002</v>
      </c>
      <c r="Q54" s="53">
        <f t="shared" si="20"/>
        <v>-8658204.650000002</v>
      </c>
      <c r="R54" s="53">
        <f t="shared" si="20"/>
        <v>-7158204.650000002</v>
      </c>
      <c r="S54" s="53">
        <f t="shared" si="20"/>
        <v>-5158204.650000002</v>
      </c>
      <c r="T54" s="53">
        <f t="shared" si="20"/>
        <v>-3158204.6500000022</v>
      </c>
      <c r="U54" s="53"/>
      <c r="V54" s="53">
        <f>T54+V12</f>
        <v>-3158204.6500000022</v>
      </c>
    </row>
    <row r="55" spans="2:22" ht="14.25" thickBot="1" thickTop="1">
      <c r="B55" s="74" t="s">
        <v>77</v>
      </c>
      <c r="C55" s="77">
        <f>C46+C54</f>
        <v>638250.0099999998</v>
      </c>
      <c r="D55" s="77">
        <f>D46+D54</f>
        <v>265888.6500000004</v>
      </c>
      <c r="E55" s="77">
        <f>E46+E54</f>
        <v>13876.929999999702</v>
      </c>
      <c r="F55" s="77">
        <f>F46+F54</f>
        <v>13876.92999999784</v>
      </c>
      <c r="G55" s="142">
        <f aca="true" t="shared" si="21" ref="G55:T55">G54+G46</f>
        <v>128056.55999999866</v>
      </c>
      <c r="H55" s="142">
        <f t="shared" si="21"/>
        <v>-403322.6500000004</v>
      </c>
      <c r="I55" s="142">
        <f t="shared" si="21"/>
        <v>128056.55999999866</v>
      </c>
      <c r="J55" s="142">
        <f t="shared" si="21"/>
        <v>128056.56000000238</v>
      </c>
      <c r="K55" s="142">
        <f t="shared" si="21"/>
        <v>-606383.2600000016</v>
      </c>
      <c r="L55" s="1">
        <f t="shared" si="1"/>
        <v>-473.52768183058356</v>
      </c>
      <c r="M55" s="5">
        <f t="shared" si="21"/>
        <v>-411204.65000000224</v>
      </c>
      <c r="N55" s="5">
        <f t="shared" si="21"/>
        <v>-194204.65000000224</v>
      </c>
      <c r="O55" s="5">
        <f t="shared" si="21"/>
        <v>-960204.6500000022</v>
      </c>
      <c r="P55" s="5">
        <f t="shared" si="21"/>
        <v>-1583204.6500000022</v>
      </c>
      <c r="Q55" s="5">
        <f t="shared" si="21"/>
        <v>-2209204.6500000022</v>
      </c>
      <c r="R55" s="5">
        <f t="shared" si="21"/>
        <v>-2872204.6500000022</v>
      </c>
      <c r="S55" s="5">
        <f t="shared" si="21"/>
        <v>-2986204.6500000022</v>
      </c>
      <c r="T55" s="5">
        <f t="shared" si="21"/>
        <v>-3158204.6500000022</v>
      </c>
      <c r="U55" s="108"/>
      <c r="V55" s="60"/>
    </row>
    <row r="56" spans="2:22" ht="14.25" thickBot="1" thickTop="1">
      <c r="B56" s="74" t="s">
        <v>64</v>
      </c>
      <c r="C56" s="77">
        <f aca="true" t="shared" si="22" ref="C56:V56">C35/C5*100</f>
        <v>1.4287845717481964</v>
      </c>
      <c r="D56" s="77">
        <f t="shared" si="22"/>
        <v>1.8574664740391797</v>
      </c>
      <c r="E56" s="77">
        <f t="shared" si="22"/>
        <v>4.956922825255505</v>
      </c>
      <c r="F56" s="77">
        <f t="shared" si="22"/>
        <v>8.150257273824034</v>
      </c>
      <c r="G56" s="70">
        <f t="shared" si="22"/>
        <v>8.415445208001525</v>
      </c>
      <c r="H56" s="70">
        <f t="shared" si="22"/>
        <v>8.557529047511323</v>
      </c>
      <c r="I56" s="77">
        <f t="shared" si="22"/>
        <v>8.90659774112678</v>
      </c>
      <c r="J56" s="77"/>
      <c r="K56" s="77">
        <f t="shared" si="22"/>
        <v>7.86197472977306</v>
      </c>
      <c r="L56" s="1" t="e">
        <f t="shared" si="1"/>
        <v>#DIV/0!</v>
      </c>
      <c r="M56" s="77">
        <f t="shared" si="22"/>
        <v>3.8861799565217394</v>
      </c>
      <c r="N56" s="77">
        <f t="shared" si="22"/>
        <v>7.1314779130434784</v>
      </c>
      <c r="O56" s="77">
        <f t="shared" si="22"/>
        <v>9.172727272727272</v>
      </c>
      <c r="P56" s="77">
        <f t="shared" si="22"/>
        <v>8.809090909090909</v>
      </c>
      <c r="Q56" s="77">
        <f t="shared" si="22"/>
        <v>8.6</v>
      </c>
      <c r="R56" s="77">
        <f t="shared" si="22"/>
        <v>8.036363636363635</v>
      </c>
      <c r="S56" s="77">
        <f t="shared" si="22"/>
        <v>8.334782608695653</v>
      </c>
      <c r="T56" s="77">
        <f t="shared" si="22"/>
        <v>8.491304347826087</v>
      </c>
      <c r="U56" s="77"/>
      <c r="V56" s="77" t="e">
        <f t="shared" si="22"/>
        <v>#DIV/0!</v>
      </c>
    </row>
    <row r="57" spans="1:22" ht="35.25" thickBot="1" thickTop="1">
      <c r="A57">
        <v>6357</v>
      </c>
      <c r="B57" s="74" t="s">
        <v>56</v>
      </c>
      <c r="C57" s="75"/>
      <c r="D57" s="75"/>
      <c r="E57" s="75"/>
      <c r="F57" s="78"/>
      <c r="G57" s="80" t="s">
        <v>65</v>
      </c>
      <c r="H57" s="80"/>
      <c r="I57" s="79" t="s">
        <v>65</v>
      </c>
      <c r="J57" s="79"/>
      <c r="K57" s="79" t="s">
        <v>71</v>
      </c>
      <c r="L57" s="1" t="e">
        <f t="shared" si="1"/>
        <v>#VALUE!</v>
      </c>
      <c r="M57" s="78" t="s">
        <v>71</v>
      </c>
      <c r="N57" s="78" t="s">
        <v>65</v>
      </c>
      <c r="O57" s="78" t="s">
        <v>65</v>
      </c>
      <c r="P57" s="80"/>
      <c r="Q57" s="80"/>
      <c r="R57" s="80"/>
      <c r="S57" s="80"/>
      <c r="T57" s="80"/>
      <c r="U57" s="80"/>
      <c r="V57" s="80"/>
    </row>
    <row r="58" spans="2:22" ht="23.25" thickTop="1">
      <c r="B58" s="74" t="s">
        <v>59</v>
      </c>
      <c r="C58" s="75"/>
      <c r="D58" s="75"/>
      <c r="E58" s="75"/>
      <c r="F58" s="75"/>
      <c r="G58" s="60"/>
      <c r="H58" s="60"/>
      <c r="I58" s="75"/>
      <c r="J58" s="75"/>
      <c r="K58" s="75"/>
      <c r="L58" s="75"/>
      <c r="M58" s="75"/>
      <c r="N58" s="75"/>
      <c r="O58" s="75"/>
      <c r="P58" s="60"/>
      <c r="Q58" s="60"/>
      <c r="R58" s="60"/>
      <c r="S58" s="60"/>
      <c r="T58" s="60"/>
      <c r="U58" s="60"/>
      <c r="V58" s="60"/>
    </row>
    <row r="59" spans="2:22" ht="12.75">
      <c r="B59" s="74"/>
      <c r="C59" s="75"/>
      <c r="D59" s="156">
        <v>2008</v>
      </c>
      <c r="E59" s="156">
        <v>2009</v>
      </c>
      <c r="F59" s="156"/>
      <c r="G59" s="157">
        <v>2010</v>
      </c>
      <c r="H59" s="158" t="s">
        <v>88</v>
      </c>
      <c r="I59" s="79"/>
      <c r="J59" s="79" t="s">
        <v>87</v>
      </c>
      <c r="K59" s="79">
        <v>2012</v>
      </c>
      <c r="L59" s="75"/>
      <c r="M59" s="156">
        <v>2013</v>
      </c>
      <c r="N59" s="156">
        <v>2014</v>
      </c>
      <c r="O59" s="156">
        <v>2015</v>
      </c>
      <c r="P59" s="157">
        <v>2016</v>
      </c>
      <c r="Q59" s="157">
        <v>2017</v>
      </c>
      <c r="R59" s="157">
        <v>2018</v>
      </c>
      <c r="S59" s="60"/>
      <c r="T59" s="60"/>
      <c r="U59" s="60"/>
      <c r="V59" s="60"/>
    </row>
    <row r="60" spans="2:22" ht="22.5">
      <c r="B60" s="74" t="s">
        <v>89</v>
      </c>
      <c r="C60" s="87">
        <f aca="true" t="shared" si="23" ref="C60:K60">(C6+C8-C10)/C5*100</f>
        <v>8.823271114035714</v>
      </c>
      <c r="D60" s="87">
        <f t="shared" si="23"/>
        <v>10.002710790646844</v>
      </c>
      <c r="E60" s="87">
        <f t="shared" si="23"/>
        <v>5.909003419631934</v>
      </c>
      <c r="F60" s="87">
        <f t="shared" si="23"/>
        <v>2.521966356849647</v>
      </c>
      <c r="G60" s="87">
        <f t="shared" si="23"/>
        <v>-1.2105861670759195</v>
      </c>
      <c r="H60" s="87">
        <f t="shared" si="23"/>
        <v>2.336991465012237</v>
      </c>
      <c r="I60" s="87">
        <f t="shared" si="23"/>
        <v>3.3777865670622083</v>
      </c>
      <c r="J60" s="87">
        <f t="shared" si="23"/>
        <v>3.0834406364383384</v>
      </c>
      <c r="K60" s="87">
        <f t="shared" si="23"/>
        <v>6.299912030312135</v>
      </c>
      <c r="L60" s="75"/>
      <c r="M60" s="87">
        <f aca="true" t="shared" si="24" ref="M60:V60">(M6+M8-M10)/M5*100</f>
        <v>13.478260869565217</v>
      </c>
      <c r="N60" s="87">
        <f t="shared" si="24"/>
        <v>13.478260869565217</v>
      </c>
      <c r="O60" s="87">
        <f t="shared" si="24"/>
        <v>14.09090909090909</v>
      </c>
      <c r="P60" s="87">
        <f t="shared" si="24"/>
        <v>14.09090909090909</v>
      </c>
      <c r="Q60" s="87">
        <f t="shared" si="24"/>
        <v>14.09090909090909</v>
      </c>
      <c r="R60" s="87">
        <f t="shared" si="24"/>
        <v>13.636363636363635</v>
      </c>
      <c r="S60" s="87">
        <f t="shared" si="24"/>
        <v>15.217391304347828</v>
      </c>
      <c r="T60" s="87">
        <f t="shared" si="24"/>
        <v>15.217391304347828</v>
      </c>
      <c r="U60" s="87"/>
      <c r="V60" s="76" t="e">
        <f t="shared" si="24"/>
        <v>#DIV/0!</v>
      </c>
    </row>
    <row r="61" spans="2:22" ht="21" customHeight="1">
      <c r="B61" s="75"/>
      <c r="C61" s="76"/>
      <c r="D61" s="87"/>
      <c r="E61" s="87"/>
      <c r="F61" s="87"/>
      <c r="G61" s="88"/>
      <c r="H61" s="88"/>
      <c r="I61" s="87"/>
      <c r="J61" s="89">
        <f>G60+E60+D60</f>
        <v>14.701128043202859</v>
      </c>
      <c r="K61" s="89">
        <f>H60+G60+E60</f>
        <v>7.035408717568251</v>
      </c>
      <c r="L61" s="156"/>
      <c r="M61" s="89">
        <f>K60+J60+G60</f>
        <v>8.172766499674555</v>
      </c>
      <c r="N61" s="89">
        <f>M61+K61+J61</f>
        <v>29.909303260445668</v>
      </c>
      <c r="O61" s="89">
        <f>N61+M61+K61</f>
        <v>45.11747847768847</v>
      </c>
      <c r="P61" s="88">
        <f>O60+N60+M60</f>
        <v>41.047430830039524</v>
      </c>
      <c r="Q61" s="88">
        <f>P60+O60+N60</f>
        <v>41.6600790513834</v>
      </c>
      <c r="R61" s="88">
        <f>Q60+P60+O60</f>
        <v>42.272727272727266</v>
      </c>
      <c r="S61" s="88">
        <f>R60+Q60+P60</f>
        <v>41.81818181818181</v>
      </c>
      <c r="T61" s="88">
        <f>S60+R60+Q60</f>
        <v>42.94466403162055</v>
      </c>
      <c r="U61" s="88"/>
      <c r="V61" s="88"/>
    </row>
    <row r="62" spans="2:22" ht="21" customHeight="1">
      <c r="B62" s="75" t="s">
        <v>90</v>
      </c>
      <c r="C62" s="76"/>
      <c r="D62" s="87"/>
      <c r="E62" s="87"/>
      <c r="F62" s="87"/>
      <c r="G62" s="88"/>
      <c r="H62" s="88"/>
      <c r="I62" s="87"/>
      <c r="J62" s="89">
        <f>J61*33%</f>
        <v>4.851372254256944</v>
      </c>
      <c r="K62" s="89">
        <f>K61*33%</f>
        <v>2.321684876797523</v>
      </c>
      <c r="L62" s="156"/>
      <c r="M62" s="89">
        <f aca="true" t="shared" si="25" ref="M62:T62">M61*33%</f>
        <v>2.6970129448926032</v>
      </c>
      <c r="N62" s="89">
        <f t="shared" si="25"/>
        <v>9.870070075947071</v>
      </c>
      <c r="O62" s="89">
        <f t="shared" si="25"/>
        <v>14.888767897637196</v>
      </c>
      <c r="P62" s="89">
        <f t="shared" si="25"/>
        <v>13.545652173913043</v>
      </c>
      <c r="Q62" s="89">
        <f t="shared" si="25"/>
        <v>13.747826086956522</v>
      </c>
      <c r="R62" s="89">
        <f t="shared" si="25"/>
        <v>13.95</v>
      </c>
      <c r="S62" s="89">
        <f t="shared" si="25"/>
        <v>13.799999999999999</v>
      </c>
      <c r="T62" s="89">
        <f t="shared" si="25"/>
        <v>14.171739130434782</v>
      </c>
      <c r="U62" s="159"/>
      <c r="V62" s="159"/>
    </row>
    <row r="63" spans="2:22" ht="20.25" customHeight="1">
      <c r="B63" s="75" t="s">
        <v>60</v>
      </c>
      <c r="C63" s="76"/>
      <c r="D63" s="87">
        <f>C60+D60+E60</f>
        <v>24.73498532431449</v>
      </c>
      <c r="E63" s="87"/>
      <c r="F63" s="87">
        <f>F60+E60+D60</f>
        <v>18.433680567128427</v>
      </c>
      <c r="G63" s="88">
        <f>G60+F60+E60</f>
        <v>7.220383609405662</v>
      </c>
      <c r="H63" s="88">
        <f>H60+G60+F60</f>
        <v>3.6483716547859646</v>
      </c>
      <c r="I63" s="87">
        <f>I60+G60+F60</f>
        <v>4.689166756835936</v>
      </c>
      <c r="J63" s="87">
        <f>J60+H60+G60</f>
        <v>4.209845934374656</v>
      </c>
      <c r="K63" s="87">
        <f>H60+G60+F60</f>
        <v>3.6483716547859646</v>
      </c>
      <c r="L63" s="75"/>
      <c r="M63" s="87">
        <f>K60+J60+H60</f>
        <v>11.720344131762712</v>
      </c>
      <c r="N63" s="87">
        <f aca="true" t="shared" si="26" ref="N63:T63">M60+K60+J60</f>
        <v>22.86161353631569</v>
      </c>
      <c r="O63" s="87">
        <f t="shared" si="26"/>
        <v>19.77817289987735</v>
      </c>
      <c r="P63" s="87">
        <f t="shared" si="26"/>
        <v>27.569169960474305</v>
      </c>
      <c r="Q63" s="87">
        <f t="shared" si="26"/>
        <v>41.047430830039524</v>
      </c>
      <c r="R63" s="87">
        <f t="shared" si="26"/>
        <v>41.6600790513834</v>
      </c>
      <c r="S63" s="87">
        <f t="shared" si="26"/>
        <v>41.81818181818181</v>
      </c>
      <c r="T63" s="87">
        <f t="shared" si="26"/>
        <v>43.39920948616601</v>
      </c>
      <c r="U63" s="87"/>
      <c r="V63" s="87" t="e">
        <f>V60+T60+S60</f>
        <v>#DIV/0!</v>
      </c>
    </row>
    <row r="64" spans="2:22" ht="21" customHeight="1">
      <c r="B64" s="75" t="s">
        <v>61</v>
      </c>
      <c r="C64" s="76"/>
      <c r="D64" s="87">
        <f>D63*0.33</f>
        <v>8.162545157023782</v>
      </c>
      <c r="E64" s="87"/>
      <c r="F64" s="87">
        <f aca="true" t="shared" si="27" ref="F64:V64">F63*0.33</f>
        <v>6.083114587152381</v>
      </c>
      <c r="G64" s="153">
        <f t="shared" si="27"/>
        <v>2.3827265911038684</v>
      </c>
      <c r="H64" s="153">
        <f t="shared" si="27"/>
        <v>1.2039626460793684</v>
      </c>
      <c r="I64" s="154"/>
      <c r="J64" s="154">
        <f t="shared" si="27"/>
        <v>1.3892491583436366</v>
      </c>
      <c r="K64" s="154">
        <f t="shared" si="27"/>
        <v>1.2039626460793684</v>
      </c>
      <c r="L64" s="155"/>
      <c r="M64" s="154">
        <f t="shared" si="27"/>
        <v>3.8677135634816953</v>
      </c>
      <c r="N64" s="154">
        <f t="shared" si="27"/>
        <v>7.544332466984178</v>
      </c>
      <c r="O64" s="154">
        <f t="shared" si="27"/>
        <v>6.526797056959526</v>
      </c>
      <c r="P64" s="87">
        <f t="shared" si="27"/>
        <v>9.097826086956522</v>
      </c>
      <c r="Q64" s="87">
        <f t="shared" si="27"/>
        <v>13.545652173913043</v>
      </c>
      <c r="R64" s="87">
        <f t="shared" si="27"/>
        <v>13.747826086956522</v>
      </c>
      <c r="S64" s="87">
        <f t="shared" si="27"/>
        <v>13.799999999999999</v>
      </c>
      <c r="T64" s="87">
        <f t="shared" si="27"/>
        <v>14.321739130434784</v>
      </c>
      <c r="U64" s="87"/>
      <c r="V64" s="87" t="e">
        <f t="shared" si="27"/>
        <v>#DIV/0!</v>
      </c>
    </row>
    <row r="65" spans="2:22" ht="22.5" customHeight="1">
      <c r="B65" s="75" t="s">
        <v>62</v>
      </c>
      <c r="C65" s="75"/>
      <c r="D65" s="87"/>
      <c r="E65" s="87"/>
      <c r="F65" s="87"/>
      <c r="G65" s="148">
        <f aca="true" t="shared" si="28" ref="G65:S65">(G35)/G5*100</f>
        <v>8.415445208001525</v>
      </c>
      <c r="H65" s="148">
        <f t="shared" si="28"/>
        <v>8.557529047511323</v>
      </c>
      <c r="I65" s="89"/>
      <c r="J65" s="89">
        <f t="shared" si="28"/>
        <v>9.388732675276652</v>
      </c>
      <c r="K65" s="89">
        <f t="shared" si="28"/>
        <v>7.86197472977306</v>
      </c>
      <c r="L65" s="75"/>
      <c r="M65" s="89">
        <f t="shared" si="28"/>
        <v>3.8861799565217394</v>
      </c>
      <c r="N65" s="89">
        <f t="shared" si="28"/>
        <v>7.1314779130434784</v>
      </c>
      <c r="O65" s="89">
        <f t="shared" si="28"/>
        <v>9.172727272727272</v>
      </c>
      <c r="P65" s="89">
        <f t="shared" si="28"/>
        <v>8.809090909090909</v>
      </c>
      <c r="Q65" s="89">
        <f t="shared" si="28"/>
        <v>8.6</v>
      </c>
      <c r="R65" s="89">
        <f t="shared" si="28"/>
        <v>8.036363636363635</v>
      </c>
      <c r="S65" s="89">
        <f t="shared" si="28"/>
        <v>8.334782608695653</v>
      </c>
      <c r="T65" s="89">
        <f>(T35)/T5</f>
        <v>0.08491304347826087</v>
      </c>
      <c r="U65" s="89"/>
      <c r="V65" s="89" t="e">
        <f>(V35)/V5</f>
        <v>#DIV/0!</v>
      </c>
    </row>
    <row r="66" spans="2:22" ht="12.75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49"/>
      <c r="V66" s="75"/>
    </row>
    <row r="67" spans="7:17" ht="12.75">
      <c r="G67">
        <v>2011</v>
      </c>
      <c r="I67">
        <v>2012</v>
      </c>
      <c r="K67">
        <v>2013</v>
      </c>
      <c r="M67">
        <v>2014</v>
      </c>
      <c r="N67">
        <v>2015</v>
      </c>
      <c r="O67">
        <v>2016</v>
      </c>
      <c r="P67">
        <v>2017</v>
      </c>
      <c r="Q67">
        <v>2018</v>
      </c>
    </row>
    <row r="68" spans="6:18" ht="12.75"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>
        <v>30</v>
      </c>
      <c r="R68" s="90"/>
    </row>
    <row r="69" spans="6:18" ht="12.75">
      <c r="F69" s="90"/>
      <c r="G69" s="90">
        <v>73</v>
      </c>
      <c r="H69" s="90"/>
      <c r="I69" s="90"/>
      <c r="J69" s="90"/>
      <c r="K69" s="90">
        <v>35</v>
      </c>
      <c r="L69" s="90"/>
      <c r="M69" s="90">
        <v>60</v>
      </c>
      <c r="N69" s="90">
        <v>100</v>
      </c>
      <c r="O69" s="90">
        <v>140</v>
      </c>
      <c r="P69" s="90">
        <v>131</v>
      </c>
      <c r="Q69" s="90">
        <f>SUM(G69:P69)</f>
        <v>539</v>
      </c>
      <c r="R69" s="90"/>
    </row>
    <row r="70" spans="6:18" ht="12.75"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>
        <v>413</v>
      </c>
      <c r="R70" s="90"/>
    </row>
    <row r="71" spans="6:18" ht="12.75">
      <c r="F71" s="91" t="s">
        <v>73</v>
      </c>
      <c r="G71" s="91">
        <f>SUM(G68:G70)</f>
        <v>73</v>
      </c>
      <c r="H71" s="91"/>
      <c r="I71" s="91"/>
      <c r="J71" s="91"/>
      <c r="K71" s="91">
        <f aca="true" t="shared" si="29" ref="K71:P71">SUM(K69:K70)</f>
        <v>35</v>
      </c>
      <c r="L71" s="91"/>
      <c r="M71" s="91">
        <f t="shared" si="29"/>
        <v>60</v>
      </c>
      <c r="N71" s="91">
        <f t="shared" si="29"/>
        <v>100</v>
      </c>
      <c r="O71" s="91">
        <f t="shared" si="29"/>
        <v>140</v>
      </c>
      <c r="P71" s="91">
        <f t="shared" si="29"/>
        <v>131</v>
      </c>
      <c r="Q71" s="91">
        <f>SUM(Q68:Q70)</f>
        <v>982</v>
      </c>
      <c r="R71" s="90"/>
    </row>
    <row r="72" spans="6:18" ht="12.75">
      <c r="F72" s="90"/>
      <c r="G72" s="90">
        <v>-73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</row>
    <row r="73" spans="6:18" ht="12.75">
      <c r="F73" s="90" t="s">
        <v>74</v>
      </c>
      <c r="G73" s="90"/>
      <c r="H73" s="90"/>
      <c r="I73" s="90"/>
      <c r="J73" s="90"/>
      <c r="K73" s="90">
        <v>35</v>
      </c>
      <c r="L73" s="90"/>
      <c r="M73" s="90">
        <v>60</v>
      </c>
      <c r="N73" s="90">
        <v>100</v>
      </c>
      <c r="O73" s="90">
        <v>140</v>
      </c>
      <c r="P73" s="90">
        <v>131</v>
      </c>
      <c r="Q73" s="90">
        <f>SUM(G73:P73)</f>
        <v>466</v>
      </c>
      <c r="R73" s="90"/>
    </row>
    <row r="74" spans="6:18" ht="12.75">
      <c r="F74" s="90" t="s">
        <v>72</v>
      </c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>
        <v>20</v>
      </c>
      <c r="R74" s="90"/>
    </row>
    <row r="75" spans="6:18" ht="12.75"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>
        <v>-20</v>
      </c>
      <c r="R75" s="90"/>
    </row>
    <row r="76" spans="6:18" ht="12.75">
      <c r="F76" s="91" t="s">
        <v>75</v>
      </c>
      <c r="G76" s="91">
        <v>0</v>
      </c>
      <c r="H76" s="91"/>
      <c r="I76" s="91">
        <f>SUM(I73:I75)</f>
        <v>0</v>
      </c>
      <c r="J76" s="91"/>
      <c r="K76" s="91">
        <v>35</v>
      </c>
      <c r="L76" s="91"/>
      <c r="M76" s="91">
        <v>60</v>
      </c>
      <c r="N76" s="91">
        <v>100</v>
      </c>
      <c r="O76" s="91">
        <v>140</v>
      </c>
      <c r="P76" s="91">
        <v>131</v>
      </c>
      <c r="Q76" s="91">
        <f>SUM(Q73:Q75)</f>
        <v>466</v>
      </c>
      <c r="R76" s="90"/>
    </row>
    <row r="77" spans="6:18" ht="12.75"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0"/>
    </row>
    <row r="78" spans="6:24" ht="12.75">
      <c r="F78" s="84"/>
      <c r="G78" s="84"/>
      <c r="H78" s="84"/>
      <c r="I78" s="84"/>
      <c r="J78" s="84" t="s">
        <v>81</v>
      </c>
      <c r="K78" s="84">
        <v>20212</v>
      </c>
      <c r="L78" s="84"/>
      <c r="M78" s="84">
        <v>2013</v>
      </c>
      <c r="N78" s="84">
        <v>2014</v>
      </c>
      <c r="O78" s="84">
        <v>2015</v>
      </c>
      <c r="P78" s="84">
        <v>2016</v>
      </c>
      <c r="Q78" s="84">
        <v>2017</v>
      </c>
      <c r="R78" s="84">
        <v>2018</v>
      </c>
      <c r="S78" s="84">
        <v>2019</v>
      </c>
      <c r="T78" s="84">
        <v>2020</v>
      </c>
      <c r="U78" s="84"/>
      <c r="V78" s="84">
        <v>2021</v>
      </c>
      <c r="W78" s="84">
        <v>2022</v>
      </c>
      <c r="X78" s="84">
        <v>2023</v>
      </c>
    </row>
    <row r="79" spans="6:17" ht="12.75"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</row>
    <row r="80" spans="2:24" ht="12.75">
      <c r="B80" t="s">
        <v>80</v>
      </c>
      <c r="J80" s="101">
        <v>1703178</v>
      </c>
      <c r="L80" s="101"/>
      <c r="M80" s="101">
        <v>1736174</v>
      </c>
      <c r="N80" s="101">
        <v>2280337</v>
      </c>
      <c r="P80" s="101"/>
      <c r="Q80" s="101"/>
      <c r="R80" s="101"/>
      <c r="S80" s="101"/>
      <c r="T80" s="101"/>
      <c r="U80" s="101"/>
      <c r="V80" s="101"/>
      <c r="W80" s="101"/>
      <c r="X80" s="101"/>
    </row>
    <row r="81" spans="10:24" ht="12.75">
      <c r="J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</row>
    <row r="82" spans="10:24" ht="12.75">
      <c r="J82" s="101">
        <v>533704</v>
      </c>
      <c r="K82" s="101"/>
      <c r="L82" s="101"/>
      <c r="M82" s="101">
        <v>483603</v>
      </c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</row>
    <row r="83" spans="10:24" ht="12.75"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</row>
    <row r="84" spans="10:24" ht="12.75"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</row>
    <row r="85" spans="10:24" ht="12.75"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</row>
    <row r="86" spans="10:24" ht="12.75"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</row>
    <row r="87" spans="10:24" ht="12.75"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</row>
    <row r="88" spans="10:24" ht="12.75"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</row>
    <row r="89" spans="10:24" ht="12.75"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</row>
    <row r="90" spans="10:24" ht="12.75"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</row>
    <row r="91" spans="10:24" ht="12.75"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</row>
    <row r="92" spans="10:24" ht="12.75"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</row>
    <row r="93" spans="10:24" ht="12.75"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</row>
    <row r="94" spans="10:24" ht="12.75"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</row>
    <row r="95" spans="10:24" ht="12.75"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</row>
    <row r="96" spans="10:24" ht="12.75"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</row>
    <row r="97" spans="10:24" ht="12.75"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</row>
    <row r="98" spans="10:24" ht="12.75"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</row>
    <row r="99" spans="10:24" ht="12.75"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</row>
    <row r="100" spans="10:24" ht="12.75"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</row>
    <row r="101" spans="10:24" ht="12.75"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</row>
  </sheetData>
  <sheetProtection/>
  <mergeCells count="2">
    <mergeCell ref="B2:O2"/>
    <mergeCell ref="C1:V1"/>
  </mergeCells>
  <printOptions/>
  <pageMargins left="0.47" right="0.23" top="0.33" bottom="0.55" header="0.23" footer="0.36"/>
  <pageSetup horizontalDpi="300" verticalDpi="300" orientation="landscape" paperSize="9" r:id="rId1"/>
  <headerFooter alignWithMargins="0">
    <oddHeader>&amp;L&amp;P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urzad</cp:lastModifiedBy>
  <cp:lastPrinted>2011-11-22T23:46:33Z</cp:lastPrinted>
  <dcterms:created xsi:type="dcterms:W3CDTF">2010-10-09T21:31:08Z</dcterms:created>
  <dcterms:modified xsi:type="dcterms:W3CDTF">2011-11-29T17:58:13Z</dcterms:modified>
  <cp:category/>
  <cp:version/>
  <cp:contentType/>
  <cp:contentStatus/>
</cp:coreProperties>
</file>