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Załącznik nr 1" sheetId="1" r:id="rId1"/>
  </sheets>
  <definedNames>
    <definedName name="_xlnm.Print_Area" localSheetId="0">'Załącznik nr 1'!$A$3:$K$756</definedName>
  </definedNames>
  <calcPr fullCalcOnLoad="1"/>
</workbook>
</file>

<file path=xl/comments1.xml><?xml version="1.0" encoding="utf-8"?>
<comments xmlns="http://schemas.openxmlformats.org/spreadsheetml/2006/main">
  <authors>
    <author>maria compa</author>
  </authors>
  <commentList>
    <comment ref="K429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  <comment ref="J531" authorId="0">
      <text>
        <r>
          <rPr>
            <b/>
            <sz val="8"/>
            <rFont val="Tahoma"/>
            <family val="0"/>
          </rPr>
          <t>maria compa: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<sst xmlns="http://schemas.openxmlformats.org/spreadsheetml/2006/main" count="827" uniqueCount="301">
  <si>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</si>
  <si>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</si>
  <si>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</si>
  <si>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</si>
  <si>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</si>
  <si>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</si>
  <si>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</si>
  <si>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</si>
  <si>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</si>
  <si>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</si>
  <si>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</si>
  <si>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</si>
  <si>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</si>
  <si>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</si>
  <si>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</si>
  <si>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</si>
  <si>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</si>
  <si>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</si>
  <si>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</si>
  <si>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</si>
  <si>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</si>
  <si>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Wydatki inwestycyjne jednostek budżetowych</t>
  </si>
  <si>
    <t>Wydatki na zakupy inwestycyjne jednostek budżetowych</t>
  </si>
  <si>
    <t>01030</t>
  </si>
  <si>
    <t>Izby Rolnicze</t>
  </si>
  <si>
    <t>2850</t>
  </si>
  <si>
    <t>01095</t>
  </si>
  <si>
    <t>Pozostała działalność</t>
  </si>
  <si>
    <t>4110</t>
  </si>
  <si>
    <t>4120</t>
  </si>
  <si>
    <t>Składki na fundusz pracy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</si>
  <si>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</si>
  <si>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</si>
  <si>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</si>
  <si>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</si>
  <si>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</si>
  <si>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</si>
  <si>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</si>
  <si>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</si>
  <si>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Składki na ubezp. społeczne</t>
  </si>
  <si>
    <t>Zakup materiałów i wyposaż.</t>
  </si>
  <si>
    <t>60016</t>
  </si>
  <si>
    <t>3020</t>
  </si>
  <si>
    <t>4010</t>
  </si>
  <si>
    <t>Wynagr. osobowe pracowników</t>
  </si>
  <si>
    <t>4040</t>
  </si>
  <si>
    <t>Składki na FP</t>
  </si>
  <si>
    <t>Zakup Usług Pozostałych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</si>
  <si>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</si>
  <si>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</si>
  <si>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</si>
  <si>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</si>
  <si>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</si>
  <si>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70001</t>
  </si>
  <si>
    <t>Zakłady gospodarki mieszkaniowej</t>
  </si>
  <si>
    <t>70004</t>
  </si>
  <si>
    <t>Różne jednostki obsługi gospodarki mieszkaniowej  i komunalnej</t>
  </si>
  <si>
    <t>Gospodarowanie   gruntami i nieruchomościami</t>
  </si>
  <si>
    <t>4430</t>
  </si>
  <si>
    <t>Pozostałe odsetki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</si>
  <si>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</si>
  <si>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</si>
  <si>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</si>
  <si>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</si>
  <si>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</si>
  <si>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</si>
  <si>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</si>
  <si>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</si>
  <si>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</si>
  <si>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</si>
  <si>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Odpisy na ZFŚS</t>
  </si>
  <si>
    <t>Rada Miejska</t>
  </si>
  <si>
    <t>Różne wydatki na rzecz osób fizycznych</t>
  </si>
  <si>
    <t>Podróże służbowe krajowe</t>
  </si>
  <si>
    <t>Podróże służbowe zagraniczne</t>
  </si>
  <si>
    <t>Urząd Miejski</t>
  </si>
  <si>
    <t>Wynagrodzenie osobowe pracowników</t>
  </si>
  <si>
    <t>Składki na Fundusz Pracy</t>
  </si>
  <si>
    <t>4140</t>
  </si>
  <si>
    <t>4280</t>
  </si>
  <si>
    <t>Zakup usług zdrowotnych</t>
  </si>
  <si>
    <t>4350</t>
  </si>
  <si>
    <t>Opłaty za usługi internetowe</t>
  </si>
  <si>
    <t>4410</t>
  </si>
  <si>
    <t>4420</t>
  </si>
  <si>
    <t>Rózne opłaty i składki</t>
  </si>
  <si>
    <t>4530</t>
  </si>
  <si>
    <t>Podatek od towarów i usług</t>
  </si>
  <si>
    <t>2900</t>
  </si>
  <si>
    <t>751</t>
  </si>
  <si>
    <t>URZĘDY NACZELNYCH ORGANÓW WŁĄDZY PAŃSTWOWEJ,KONTROLI I OCHRONY PRAWA ORAZ SĄDOWNICTWA</t>
  </si>
  <si>
    <t>Urzędy Nacz. Org. Władzy Państwowej</t>
  </si>
  <si>
    <t>754</t>
  </si>
  <si>
    <t>Ochotnicze Straże Pożarne</t>
  </si>
  <si>
    <t>Zakup pozostałych usług</t>
  </si>
  <si>
    <t>756</t>
  </si>
  <si>
    <t>DOCHODY OD OSÓB PRAWNYCH, FIZYCZNYCH I OD INNYCH JEDNOSTEK NIEPOSIADAJĄCYCH OSOBOWOŚCI PRAWNEJ</t>
  </si>
  <si>
    <t>Pobór podatków,opłat i nieopodatkowanych należności budżetowych</t>
  </si>
  <si>
    <t>Wynagrodzenie  agencyjno-prowizyjne / inkaso sołtysów/</t>
  </si>
  <si>
    <t>OBSŁUGA DŁUGU PUBLICZNEGO</t>
  </si>
  <si>
    <t>Obsługa kredytów i pożyczek jedn. samorządu terytorialnego</t>
  </si>
  <si>
    <t>Odsetki od kredytów i pożyczek</t>
  </si>
  <si>
    <t>RÓŻNE ROZLICZENIA</t>
  </si>
  <si>
    <t>Rezerwy ogólne i celowe</t>
  </si>
  <si>
    <t xml:space="preserve">Rezerwy  </t>
  </si>
  <si>
    <t>OŚWIATA I WYCHOWANIE</t>
  </si>
  <si>
    <t>SZKOŁY PODSTAWOWE</t>
  </si>
  <si>
    <t>Nagrody i wydatki osobowe nie zaliczone do wynagrodzeń</t>
  </si>
  <si>
    <t>Świadczenia społeczne</t>
  </si>
  <si>
    <t>Inne formy pomocy dla uczniów</t>
  </si>
  <si>
    <t>Dodatkowe wynagrodzenia robocze</t>
  </si>
  <si>
    <t>Składki na ubezpieczenie społeczne</t>
  </si>
  <si>
    <t>Wynagrodzenie bezosobowe</t>
  </si>
  <si>
    <t>Zakup pomocy naukowych,dydaktycznych i książek</t>
  </si>
  <si>
    <t>Podróże służbowe</t>
  </si>
  <si>
    <t>Odpis na zakł FSŚ</t>
  </si>
  <si>
    <t>Oddziały przedszkolne w szkołach podstawowych</t>
  </si>
  <si>
    <t>Dotacje podmiotowe z budżetu dla niepublicznej jednostki systemu oświaty</t>
  </si>
  <si>
    <t>Przedszkola</t>
  </si>
  <si>
    <t>Gimnazjum</t>
  </si>
  <si>
    <t>Dowożenie uczniów</t>
  </si>
  <si>
    <t>Zespoły ekonomiczno-administracyjne szkół</t>
  </si>
  <si>
    <t>Licea Ogólnokształcące</t>
  </si>
  <si>
    <t>Licea Profilowane</t>
  </si>
  <si>
    <t>Szkoły zawodowe</t>
  </si>
  <si>
    <t>Zakup usług</t>
  </si>
  <si>
    <t>851</t>
  </si>
  <si>
    <t>OCHRONA ZDROWIA</t>
  </si>
  <si>
    <t>Przeciwdziałanie alkoholizmowi</t>
  </si>
  <si>
    <t>Wydatki osob. nie zaliczane do wynagrodzeń</t>
  </si>
  <si>
    <t>Dodatkowe wynagrodzenia roczne</t>
  </si>
  <si>
    <t>Zakup materiałów</t>
  </si>
  <si>
    <t>Zakup żywności</t>
  </si>
  <si>
    <t>Usługi pozostałe</t>
  </si>
  <si>
    <t>Poozostała działalność</t>
  </si>
  <si>
    <t>852</t>
  </si>
  <si>
    <t>POMOC SPOŁECZNA</t>
  </si>
  <si>
    <t>Domy pomocy społecznej</t>
  </si>
  <si>
    <t>Zakup usług od j.s.t /odpł. za skierowanie osoby/</t>
  </si>
  <si>
    <t>Ośrodki wsparcia</t>
  </si>
  <si>
    <t>Wynagrodzenia osobowe</t>
  </si>
  <si>
    <t>Składki ZUS</t>
  </si>
  <si>
    <t xml:space="preserve"> Zakup energii</t>
  </si>
  <si>
    <t>Odpis z ZFŚŚ</t>
  </si>
  <si>
    <t>Świadczenia rodzinne oraz składki na ubezpieczenia emeryt. i rent. z  ubezpieczenia społecznego</t>
  </si>
  <si>
    <t>Składki na ubezpieczenia zdrowotne</t>
  </si>
  <si>
    <t>Składki na ubezp. zdrowotne</t>
  </si>
  <si>
    <t>Zasiłki i pomoc w  naturze</t>
  </si>
  <si>
    <t xml:space="preserve">Świadczenia społeczne </t>
  </si>
  <si>
    <t>Dodatki mieszkaniowe</t>
  </si>
  <si>
    <t>Ośrodki pomocy społecznej</t>
  </si>
  <si>
    <t>Odpłatność za usługi internetowe</t>
  </si>
  <si>
    <t xml:space="preserve">Usługi opiekuńcze </t>
  </si>
  <si>
    <t>Centra Integracji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</si>
  <si>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</si>
  <si>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</si>
  <si>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</si>
  <si>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</si>
  <si>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</si>
  <si>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Gospodarka ściekowa i ochrona wód</t>
  </si>
  <si>
    <t>Gospodarka odpadami</t>
  </si>
  <si>
    <t>Utrzymanie zieleni w miastach</t>
  </si>
  <si>
    <t>Oświetlenie ulic, placów i dróg</t>
  </si>
  <si>
    <t>921</t>
  </si>
  <si>
    <t>Domy i ośrodki kultury, świetlice i kluby</t>
  </si>
  <si>
    <t>Wydatki inwestycyjne jednostek i zakładów budżetowych-śrdoki gminy</t>
  </si>
  <si>
    <t>Biblioteki</t>
  </si>
  <si>
    <t>926</t>
  </si>
  <si>
    <t>KULTURA FIZYCZNA I SPORT</t>
  </si>
  <si>
    <t>RAZEM</t>
  </si>
  <si>
    <t>Opłaty z tytułu zakupu usług telekomunikacyjnych telefonii komórkowej</t>
  </si>
  <si>
    <t>Opłaty z tytułu zakupu usług telekomunikacyjnych telefonii stacjonarnej</t>
  </si>
  <si>
    <t>Szkolenia pracowników</t>
  </si>
  <si>
    <t>Zakup materiałów papierniczych do sprzętu drukarskiego i urządzeń kserograficznych</t>
  </si>
  <si>
    <t>Zakup akcesoriów komputerowych, w tym programów i lecencji</t>
  </si>
  <si>
    <t>Składki na ubezpieczenia społeczne</t>
  </si>
  <si>
    <t>Zakupmateriałów i wyposażenia</t>
  </si>
  <si>
    <t>Opłata z z tytułu zakupu usług telekomunikacyjnych telefonii stacjonarnej</t>
  </si>
  <si>
    <t>Szkolenia pracowników niebędących członkami korpusu służby cywilnej</t>
  </si>
  <si>
    <t>Zwalczanie narkomanii</t>
  </si>
  <si>
    <t>Opłaty czynszowe za pomieszczenia biurowe</t>
  </si>
  <si>
    <t>Zakup akcesoriów komputerowych, w tym programów i licencji</t>
  </si>
  <si>
    <t xml:space="preserve">OGÓŁEM WYDATKI GMINY </t>
  </si>
  <si>
    <t>Wpłaty jednostek na fundusz celowy</t>
  </si>
  <si>
    <t>Zakup usług obejmujących wykonanie ekspertyz, analiz i opinii</t>
  </si>
  <si>
    <t>Dotacja celowa z budżetu na finansowanie lub dofinansowanie zadań zleconych do realizacji pozostałym jednostkom nie zaliczanym do sektora finansów publicznych</t>
  </si>
  <si>
    <t>Rozdz.</t>
  </si>
  <si>
    <t>Składki na ubezpieczenia  społeczne</t>
  </si>
  <si>
    <t>POZOSTAŁE ZADANIA W ZAKRESIE POLITYKI SPOŁECZNEJ</t>
  </si>
  <si>
    <t>świadczenia społeczne</t>
  </si>
  <si>
    <t>Składki na ubezoieczenia społeczne</t>
  </si>
  <si>
    <t>Wynagodzenia osobowe</t>
  </si>
  <si>
    <t>Opłaty za administrowanie i czynsze za budynki, lokale i pomieszczenia garażowe</t>
  </si>
  <si>
    <t>Wydatki osobowe niezaliczone do wynagrodzeń</t>
  </si>
  <si>
    <t>Opłaty na rzecz budzetu państwa</t>
  </si>
  <si>
    <t>Oczyszczanie mias i wsi</t>
  </si>
  <si>
    <t>Kotłownia ekologiczna</t>
  </si>
  <si>
    <t>Dotacja podmiotowa z budżetu dla samorządowej instytucji kultury</t>
  </si>
  <si>
    <t>Dotacje celowe z budzetu na finansowanie lub dofinansowanie kosztó realizacji inwestycji i zakupów inwestycyjnych innych jednosteksektora finansów publicznych</t>
  </si>
  <si>
    <t>Ochrona zabytków i opieka nad zabytkami</t>
  </si>
  <si>
    <t>Dotacje celowe z budżetu na finansowanie lub dofinansowanie prac remontowych i konserwatorskich obiektów zabytkowych przekazane jednostkom niezaliczoanym do sektora finansów publicznych</t>
  </si>
  <si>
    <t>Zadania w zakresie kultury fizycznej i sportu</t>
  </si>
  <si>
    <t>Odpisy na zakładowy fundusz świadczeń socjalnych</t>
  </si>
  <si>
    <t xml:space="preserve">wydatki majątkowe </t>
  </si>
  <si>
    <t>wydatki majatkowe</t>
  </si>
  <si>
    <t>wydatki  inwestycyjne</t>
  </si>
  <si>
    <t>Pomoc materialna dla uczniów</t>
  </si>
  <si>
    <t>w tym inwestycje</t>
  </si>
  <si>
    <t>Wydatki majatkowe</t>
  </si>
  <si>
    <t xml:space="preserve">w tym Inwestycje </t>
  </si>
  <si>
    <t>Drogi publiczne gminne</t>
  </si>
  <si>
    <t>Dokształcanie i doskonalenie nauczycieli</t>
  </si>
  <si>
    <t>Dodatkowe wynagro-dzenie roczne</t>
  </si>
  <si>
    <t>Wydatki inwesty-cyjne jednostek budżetowych</t>
  </si>
  <si>
    <t>Dodatkowe wynagro-dzenie  roczne</t>
  </si>
  <si>
    <t>Wydatki osobowe nie zaliczone do wynagrodz</t>
  </si>
  <si>
    <t>Wynagrodzenie oso-bowe pracowników</t>
  </si>
  <si>
    <t>Wpłaty na Państwo-wy Fundusz Rehabil. Osób Niepełnospr.</t>
  </si>
  <si>
    <t>Wydatki na zakup i ob.-jęcie akcji, wniesienie wkładów do spółek pra-wa handlowego oraz na uzupełnienie funduszy statutowych i innych instytucji finansowych</t>
  </si>
  <si>
    <t>Wpłaty gmin na rzecz Izb rol.  w wysokości 2 %  uzyskanych  wpływ ów z podatku rolnego</t>
  </si>
  <si>
    <t>Zakup materiałów i wyposażnia</t>
  </si>
  <si>
    <t>Nagrody i wydatki osob. nie zaliczone do wynagr</t>
  </si>
  <si>
    <t>Koszty postępowania sądowego i prokuratorskiego</t>
  </si>
  <si>
    <t>Opłaty z tytułu zakupu usług telekomunikacyj-nych telefonii komórko</t>
  </si>
  <si>
    <t>Opłaty z tytułu zakupu usług telekomunikacy-jnych telefonii stacjonar</t>
  </si>
  <si>
    <t xml:space="preserve">Składki na ubezpieczenie społeczne </t>
  </si>
  <si>
    <t>Dokształcanie zawo-dowe nauczycieli</t>
  </si>
  <si>
    <t>Wydatki osobowe nieza-liczone do wynagrodzeń</t>
  </si>
  <si>
    <t xml:space="preserve">w tym   wydatki majątkowe </t>
  </si>
  <si>
    <t>Wydatki inwes-tycyjne jednostek budżetowych Gmina, budżet państwa</t>
  </si>
  <si>
    <t>Drogi pbliczne i wojewódzkie</t>
  </si>
  <si>
    <t>Obiekty sportowe</t>
  </si>
  <si>
    <t>Przelewy redystrybucyjne</t>
  </si>
  <si>
    <t>Wydatki  inwestycje jednostek budżetowych</t>
  </si>
  <si>
    <t>Kary i odszkodowania wypłacane na rzecz osób prawnych i innych jednostek organizacyjnych</t>
  </si>
  <si>
    <t>Oplaty na rzecz budżetów jednostek samorządu terytorialnego</t>
  </si>
  <si>
    <t>Stołówki skzolne</t>
  </si>
  <si>
    <t>Zakup akcesoriów ko-mputerowych, w tym programów i licencji</t>
  </si>
  <si>
    <t>Wynagrodzenia bezo-sobowe pracowników</t>
  </si>
  <si>
    <t>Opłaty z tytułu zakupu usług telekomunikacyj-nych telefonii stacjonar-nej</t>
  </si>
  <si>
    <t>Opłaty za administro-wanie i czynsze za budynki, lokale i pomieszczenia garażowe</t>
  </si>
  <si>
    <t>Wplaty na Państwowy Fundusz Rehabilitacji Osób Niepełnosprawnych</t>
  </si>
  <si>
    <t>Wpłaty na Państwowy Fundusz Rehabil. Osób Niepełnosprawnych</t>
  </si>
  <si>
    <t>Zakup leków, wyrobów medycznych i produktów biobójczych</t>
  </si>
  <si>
    <t>Zasiłki stałe</t>
  </si>
  <si>
    <t>Spis powszechny i inne</t>
  </si>
  <si>
    <t>Wybory Prezydenta Rzeczypospolitej Polskiej</t>
  </si>
  <si>
    <t>Wybory do rad gmin, rad powiatów i sejmików województw, wybory wójtów, burmistrzów, prezydentów miast oraz referenda gminne, powiatowe i wojewódzkie</t>
  </si>
  <si>
    <t>Zakup usług przez jst od innych jst</t>
  </si>
  <si>
    <t>Dotacja celowa na pomoc finansową udzielaną między jst na dofinansowanie własnych zadań bieżących</t>
  </si>
  <si>
    <t>Składki na ubezpieczenie zdrowotne</t>
  </si>
  <si>
    <t>Zakup usług dostępu do sieci Internet</t>
  </si>
  <si>
    <t>Fundusz Ochrony Środowiska i Gospodarki Wodnej</t>
  </si>
  <si>
    <t>Kary i odszkodowania wypłacane na rzecz osób fizycznych</t>
  </si>
  <si>
    <t>%     Wskaź nik   realizacji     8:7</t>
  </si>
  <si>
    <t>Opłaty na rzecz budżetów jed nostek samorządu terytorialnego</t>
  </si>
  <si>
    <t xml:space="preserve">Wydatki inwestycyjne jednostek budżetowych   </t>
  </si>
  <si>
    <t>Zakup materiałów papierni czych do sprzętu drukarskiego i urządzeń kserograficznych</t>
  </si>
  <si>
    <t>Opłaty na rzecz budżetów jednos tek samorządu terytorialnego</t>
  </si>
  <si>
    <t>Wydatki na zkupy inwestycyjne jednostek budżetowych</t>
  </si>
  <si>
    <t>Pokrycie ujemnego wyniku finan sowego i przejętych zobowiązań po likwidowanych i przekształca nych jednostkach zaliczanych do sektora fionansów publicznych</t>
  </si>
  <si>
    <t>Nagrody o charakterze szczególn ym niezaliczone do wynagrodzeń</t>
  </si>
  <si>
    <t>Zakup pomocy naukowych, dydaktycznych i książek</t>
  </si>
  <si>
    <t>Zakup akcesoriów komputerowy ch, w tym programów i lecencji</t>
  </si>
  <si>
    <t>Wykonanie na 2010r.</t>
  </si>
  <si>
    <t>Plan z Uchwały Rady 2011r.</t>
  </si>
  <si>
    <t>Wykonanie 2011r.</t>
  </si>
  <si>
    <t>Odsetki od nieterminowych wpłat podatku od towarów i usług VAT</t>
  </si>
  <si>
    <t>Wypłaty z tytułu gwarancji i poręczeń</t>
  </si>
  <si>
    <t>Podróże służbow krajowe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</si>
  <si>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</si>
  <si>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</si>
  <si>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</si>
  <si>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</si>
  <si>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obejmujacych tłumaczenia</t>
  </si>
  <si>
    <t>Komendy wojewódzkie policji</t>
  </si>
  <si>
    <t>Pozostałe wydatki obronne</t>
  </si>
  <si>
    <t>OBRONA NARODOWA</t>
  </si>
  <si>
    <t>Wybory do Sejmu i Senatu</t>
  </si>
  <si>
    <t>% Wskaźnik wyk  2011: 2010 8:4</t>
  </si>
  <si>
    <t>Struktura % wyk 2011</t>
  </si>
  <si>
    <t>wynagrodzenia i pochodne</t>
  </si>
  <si>
    <t>Odsetki od nieterminowy ch wpłat z tytułu pozosta łych podatków i opłat</t>
  </si>
  <si>
    <t>Zakup materiałów papier niczych do sprzętu dru karskiego i urządzeń kserograficznych</t>
  </si>
  <si>
    <t>Wpłaty gmin i powiatów na rzecz innych jed. sam. teryt. oraz związków gmin lub związków powiatów na dofinanso-wanie zadań bieżących</t>
  </si>
  <si>
    <t>Zakup usług obejmujących tłumaczenia</t>
  </si>
  <si>
    <t>Zakup pomocy nauko wych,dydaktycznych i książek</t>
  </si>
  <si>
    <t>Zakup pomocy naukowych,dydaktycz nych i książek</t>
  </si>
  <si>
    <t>Dotacja celowa z budżetu na finansowanie lub dofinans.zadań zleconych do realizacji stowarzyszeniom</t>
  </si>
  <si>
    <t>Dotacje celowe z budzetu na finansowanie lub dofinansowanie kosztów realizacji inwestycji i zakupów inwestycyjnych innych jednosteksektora finansów publicznych</t>
  </si>
  <si>
    <t>Zarządzanie kryzysowe</t>
  </si>
  <si>
    <t>Koszty postępowania sądo wego i prokuratorskiego</t>
  </si>
  <si>
    <t>Składki na ubezp. Społecz ne</t>
  </si>
  <si>
    <t>Wydatki na zakupy inwes tycyjne jednostek budżeto wych</t>
  </si>
  <si>
    <t>BEZPIECZEŃSTWO PU BLICZNE I OCHRONA PRZECIWPOŻAROWA</t>
  </si>
  <si>
    <t xml:space="preserve">w tym inwestycje </t>
  </si>
  <si>
    <t>w tym inwestrycje</t>
  </si>
  <si>
    <t>KULTURA I OCHRO NA DZIEDZICTWA NARODOWEGO</t>
  </si>
  <si>
    <t xml:space="preserve">różnice </t>
  </si>
  <si>
    <t xml:space="preserve">pozostałe majatkowe </t>
  </si>
  <si>
    <t>razem majatkowe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</si>
</sst>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6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/>
    </xf>
    <xf numFmtId="172" fontId="5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6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169" fontId="4" fillId="0" borderId="10" xfId="54" applyNumberFormat="1" applyFont="1" applyBorder="1" applyAlignment="1">
      <alignment horizontal="left" vertical="top"/>
    </xf>
    <xf numFmtId="169" fontId="3" fillId="0" borderId="10" xfId="54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69" fontId="5" fillId="0" borderId="10" xfId="54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169" fontId="8" fillId="0" borderId="10" xfId="54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3" fontId="3" fillId="0" borderId="10" xfId="54" applyNumberFormat="1" applyFont="1" applyBorder="1" applyAlignment="1">
      <alignment horizontal="left" vertical="top"/>
    </xf>
    <xf numFmtId="1" fontId="3" fillId="0" borderId="10" xfId="54" applyNumberFormat="1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2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3.7109375" style="1" customWidth="1"/>
    <col min="2" max="2" width="5.57421875" style="31" customWidth="1"/>
    <col min="3" max="3" width="4.140625" style="31" customWidth="1"/>
    <col min="4" max="4" width="18.421875" style="30" customWidth="1"/>
    <col min="5" max="5" width="11.140625" style="26" customWidth="1"/>
    <col min="6" max="6" width="3.28125" style="26" customWidth="1"/>
    <col min="7" max="7" width="11.28125" style="27" customWidth="1"/>
    <col min="8" max="8" width="10.7109375" style="29" customWidth="1"/>
    <col min="9" max="9" width="10.8515625" style="28" customWidth="1"/>
    <col min="10" max="10" width="4.57421875" style="29" customWidth="1"/>
    <col min="11" max="11" width="3.8515625" style="29" customWidth="1"/>
    <col min="12" max="12" width="11.421875" style="7" customWidth="1"/>
    <col min="13" max="16384" width="9.140625" style="7" customWidth="1"/>
  </cols>
  <sheetData>
    <row r="1" spans="1:11" ht="0.75" customHeight="1">
      <c r="A1" s="36"/>
      <c r="B1" s="39" t="s">
        <v>0</v>
      </c>
      <c r="C1" s="21"/>
      <c r="D1" s="2"/>
      <c r="E1" s="3"/>
      <c r="F1" s="3"/>
      <c r="G1" s="4"/>
      <c r="H1" s="5"/>
      <c r="I1" s="5"/>
      <c r="J1" s="6"/>
      <c r="K1" s="6"/>
    </row>
    <row r="2" spans="1:11" ht="0.75" customHeight="1">
      <c r="A2" s="36"/>
      <c r="B2" s="39"/>
      <c r="C2" s="21"/>
      <c r="D2" s="2"/>
      <c r="E2" s="3"/>
      <c r="F2" s="3"/>
      <c r="G2" s="4"/>
      <c r="H2" s="5"/>
      <c r="I2" s="5"/>
      <c r="J2" s="6"/>
      <c r="K2" s="6"/>
    </row>
    <row r="3" spans="1:12" ht="82.5" customHeight="1">
      <c r="A3" s="36" t="s">
        <v>1</v>
      </c>
      <c r="B3" s="39" t="s">
        <v>186</v>
      </c>
      <c r="C3" s="21" t="s">
        <v>2</v>
      </c>
      <c r="D3" s="2" t="s">
        <v>3</v>
      </c>
      <c r="E3" s="3" t="s">
        <v>264</v>
      </c>
      <c r="F3" s="3" t="s">
        <v>4</v>
      </c>
      <c r="G3" s="4" t="s">
        <v>265</v>
      </c>
      <c r="H3" s="5" t="s">
        <v>5</v>
      </c>
      <c r="I3" s="5" t="s">
        <v>266</v>
      </c>
      <c r="J3" s="55" t="s">
        <v>254</v>
      </c>
      <c r="K3" s="55" t="s">
        <v>279</v>
      </c>
      <c r="L3" s="98" t="s">
        <v>280</v>
      </c>
    </row>
    <row r="4" spans="1:12" ht="11.25">
      <c r="A4" s="57"/>
      <c r="B4" s="11">
        <v>1</v>
      </c>
      <c r="C4" s="58">
        <v>2</v>
      </c>
      <c r="D4" s="8">
        <v>3</v>
      </c>
      <c r="E4" s="9">
        <v>4</v>
      </c>
      <c r="F4" s="9">
        <v>5</v>
      </c>
      <c r="G4" s="10">
        <v>6</v>
      </c>
      <c r="H4" s="10">
        <v>7</v>
      </c>
      <c r="I4" s="9">
        <v>8</v>
      </c>
      <c r="J4" s="10">
        <v>9</v>
      </c>
      <c r="K4" s="100">
        <v>10</v>
      </c>
      <c r="L4" s="7">
        <v>11</v>
      </c>
    </row>
    <row r="5" spans="1:12" ht="22.5" customHeight="1">
      <c r="A5" s="119" t="s">
        <v>6</v>
      </c>
      <c r="B5" s="37"/>
      <c r="C5" s="35"/>
      <c r="D5" s="2" t="s">
        <v>7</v>
      </c>
      <c r="E5" s="59">
        <f>E9+E21+E23</f>
        <v>1038729.1799999999</v>
      </c>
      <c r="F5" s="65">
        <v>97.4</v>
      </c>
      <c r="G5" s="59">
        <f>G9+G21+G23</f>
        <v>249812</v>
      </c>
      <c r="H5" s="59">
        <f>H9+H21+H23</f>
        <v>555397.03</v>
      </c>
      <c r="I5" s="59">
        <f>I9+I21+I23</f>
        <v>548310.4</v>
      </c>
      <c r="J5" s="66">
        <f aca="true" t="shared" si="0" ref="J5:J12">(I5/H5)*100</f>
        <v>98.72404251063423</v>
      </c>
      <c r="K5" s="75">
        <f aca="true" t="shared" si="1" ref="K5:K19">(I5/E5)*100</f>
        <v>52.78665609451735</v>
      </c>
      <c r="L5" s="101">
        <f>I5/I732*100</f>
        <v>2.3384341175568446</v>
      </c>
    </row>
    <row r="6" spans="1:12" ht="10.5" customHeight="1">
      <c r="A6" s="108"/>
      <c r="B6" s="36"/>
      <c r="C6" s="25"/>
      <c r="D6" s="84" t="s">
        <v>8</v>
      </c>
      <c r="E6" s="76">
        <f>E5-E7</f>
        <v>529094.94</v>
      </c>
      <c r="F6" s="47">
        <v>98.9</v>
      </c>
      <c r="G6" s="76">
        <f>G5-G7</f>
        <v>35562</v>
      </c>
      <c r="H6" s="76">
        <f>H5-H7</f>
        <v>539857.03</v>
      </c>
      <c r="I6" s="76">
        <f>I5-I7</f>
        <v>533182.7000000001</v>
      </c>
      <c r="J6" s="83">
        <f t="shared" si="0"/>
        <v>98.76368563728809</v>
      </c>
      <c r="K6" s="91">
        <f t="shared" si="1"/>
        <v>100.77259480122795</v>
      </c>
      <c r="L6" s="101">
        <f>I6/I733*100</f>
        <v>17.309724760472644</v>
      </c>
    </row>
    <row r="7" spans="1:12" ht="9.75" customHeight="1">
      <c r="A7" s="108"/>
      <c r="B7" s="36"/>
      <c r="C7" s="25"/>
      <c r="D7" s="82" t="s">
        <v>203</v>
      </c>
      <c r="E7" s="76">
        <f>E18+E19+E33+E34+E20</f>
        <v>509634.24</v>
      </c>
      <c r="F7" s="47">
        <v>96</v>
      </c>
      <c r="G7" s="76">
        <f>G18+G19+G33+G34+G20</f>
        <v>214250</v>
      </c>
      <c r="H7" s="76">
        <f>H18+H19+H33+H34+H20</f>
        <v>15540</v>
      </c>
      <c r="I7" s="76">
        <f>I18+I19+I33+I34+I20</f>
        <v>15127.7</v>
      </c>
      <c r="J7" s="83">
        <f t="shared" si="0"/>
        <v>97.34684684684684</v>
      </c>
      <c r="K7" s="91">
        <f t="shared" si="1"/>
        <v>2.968344513115916</v>
      </c>
      <c r="L7" s="102">
        <f>I7/I734*100</f>
        <v>0.5595434274767421</v>
      </c>
    </row>
    <row r="8" spans="1:12" ht="11.25" customHeight="1">
      <c r="A8" s="108"/>
      <c r="B8" s="36"/>
      <c r="C8" s="25"/>
      <c r="D8" s="82" t="s">
        <v>207</v>
      </c>
      <c r="E8" s="76">
        <f>E18+E19+E20+E33+E34</f>
        <v>509634.24</v>
      </c>
      <c r="F8" s="47">
        <v>95.8</v>
      </c>
      <c r="G8" s="76">
        <f>G18+G19+G20+G33+G34</f>
        <v>214250</v>
      </c>
      <c r="H8" s="76">
        <f>H18+H19+H20+H33+H34</f>
        <v>15540</v>
      </c>
      <c r="I8" s="76">
        <f>I18+I19+I20+I33+I34</f>
        <v>15127.7</v>
      </c>
      <c r="J8" s="83">
        <f t="shared" si="0"/>
        <v>97.34684684684684</v>
      </c>
      <c r="K8" s="91">
        <f t="shared" si="1"/>
        <v>2.968344513115916</v>
      </c>
      <c r="L8" s="101">
        <f>I8/I737*100</f>
        <v>0.07427368494217666</v>
      </c>
    </row>
    <row r="9" spans="1:12" ht="32.25" customHeight="1">
      <c r="A9" s="108"/>
      <c r="B9" s="123" t="s">
        <v>10</v>
      </c>
      <c r="C9" s="19"/>
      <c r="D9" s="2" t="s">
        <v>11</v>
      </c>
      <c r="E9" s="68">
        <f>E12+E13+E14+E15+E18+E19+E16+E17+E20</f>
        <v>513841.68</v>
      </c>
      <c r="F9" s="71">
        <v>95.7</v>
      </c>
      <c r="G9" s="68">
        <f>G12+G13+G14+G15+G18+G19+G16+G17+G20</f>
        <v>224812</v>
      </c>
      <c r="H9" s="68">
        <f>H12+H13+H14+H15+H18+H19+H16+H17+H20</f>
        <v>15862</v>
      </c>
      <c r="I9" s="68">
        <f>I12+I13+I14+I15+I18+I19+I16+I17+I20</f>
        <v>11828.369999999999</v>
      </c>
      <c r="J9" s="66">
        <f t="shared" si="0"/>
        <v>74.5704829151431</v>
      </c>
      <c r="K9" s="75">
        <f t="shared" si="1"/>
        <v>2.3019483355262262</v>
      </c>
      <c r="L9" s="101">
        <f>I9/I738*100</f>
        <v>0.05807469917829503</v>
      </c>
    </row>
    <row r="10" spans="1:12" ht="11.25" customHeight="1">
      <c r="A10" s="108"/>
      <c r="B10" s="108"/>
      <c r="C10" s="25"/>
      <c r="D10" s="84" t="s">
        <v>12</v>
      </c>
      <c r="E10" s="76">
        <f>E12+E13+E14+E15+E16+E17</f>
        <v>4207.4400000000005</v>
      </c>
      <c r="F10" s="47">
        <v>87.7</v>
      </c>
      <c r="G10" s="76">
        <f>G12+G13+G14+G15+G16+G17</f>
        <v>10562</v>
      </c>
      <c r="H10" s="76">
        <f>H12+H13+H14+H15+H16+H17</f>
        <v>12512</v>
      </c>
      <c r="I10" s="76">
        <f>I12+I13+I14+I15+I16+I17</f>
        <v>8630.67</v>
      </c>
      <c r="J10" s="89">
        <f t="shared" si="0"/>
        <v>68.97914002557545</v>
      </c>
      <c r="K10" s="47">
        <f t="shared" si="1"/>
        <v>205.12877188979522</v>
      </c>
      <c r="L10" s="101">
        <f>I10/I740*100</f>
        <v>0.09066633048002104</v>
      </c>
    </row>
    <row r="11" spans="1:12" ht="11.25">
      <c r="A11" s="108"/>
      <c r="B11" s="108"/>
      <c r="C11" s="25"/>
      <c r="D11" s="84" t="s">
        <v>13</v>
      </c>
      <c r="E11" s="76">
        <f>E18+E19</f>
        <v>509634.24</v>
      </c>
      <c r="F11" s="47">
        <v>95.8</v>
      </c>
      <c r="G11" s="76">
        <f>G18+G19</f>
        <v>202250</v>
      </c>
      <c r="H11" s="76">
        <f>H18+H19</f>
        <v>3350</v>
      </c>
      <c r="I11" s="76">
        <f>I18+I19</f>
        <v>3197.7</v>
      </c>
      <c r="J11" s="89">
        <f t="shared" si="0"/>
        <v>95.45373134328358</v>
      </c>
      <c r="K11" s="47">
        <f t="shared" si="1"/>
        <v>0.6274499923709992</v>
      </c>
      <c r="L11" s="101" t="e">
        <f>I11/I751*100</f>
        <v>#DIV/0!</v>
      </c>
    </row>
    <row r="12" spans="1:12" ht="11.25" customHeight="1">
      <c r="A12" s="108"/>
      <c r="B12" s="108"/>
      <c r="C12" s="21">
        <v>4210</v>
      </c>
      <c r="D12" s="13" t="s">
        <v>14</v>
      </c>
      <c r="E12" s="61"/>
      <c r="F12" s="95"/>
      <c r="G12" s="61">
        <v>100</v>
      </c>
      <c r="H12" s="61">
        <v>550</v>
      </c>
      <c r="I12" s="61">
        <v>421.82</v>
      </c>
      <c r="J12" s="67">
        <f t="shared" si="0"/>
        <v>76.69454545454545</v>
      </c>
      <c r="K12" s="47"/>
      <c r="L12" s="101" t="e">
        <f>I12/#REF!*100</f>
        <v>#REF!</v>
      </c>
    </row>
    <row r="13" spans="1:12" ht="11.25">
      <c r="A13" s="108"/>
      <c r="B13" s="108"/>
      <c r="C13" s="21">
        <v>4260</v>
      </c>
      <c r="D13" s="13" t="s">
        <v>15</v>
      </c>
      <c r="E13" s="61">
        <v>3355.44</v>
      </c>
      <c r="F13" s="95">
        <v>86</v>
      </c>
      <c r="G13" s="61">
        <v>4000</v>
      </c>
      <c r="H13" s="61">
        <v>5500</v>
      </c>
      <c r="I13" s="61">
        <v>2551.02</v>
      </c>
      <c r="J13" s="69">
        <f aca="true" t="shared" si="2" ref="J13:J23">(I13/H13)*100</f>
        <v>46.38218181818182</v>
      </c>
      <c r="K13" s="47">
        <f t="shared" si="1"/>
        <v>76.02639296187684</v>
      </c>
      <c r="L13" s="101" t="e">
        <f>I13/I753*100</f>
        <v>#DIV/0!</v>
      </c>
    </row>
    <row r="14" spans="1:12" ht="12.75" customHeight="1">
      <c r="A14" s="108"/>
      <c r="B14" s="108"/>
      <c r="C14" s="21" t="s">
        <v>16</v>
      </c>
      <c r="D14" s="13" t="s">
        <v>17</v>
      </c>
      <c r="E14" s="61"/>
      <c r="F14" s="95"/>
      <c r="G14" s="61">
        <v>50</v>
      </c>
      <c r="H14" s="61">
        <v>50</v>
      </c>
      <c r="I14" s="61"/>
      <c r="J14" s="67">
        <f t="shared" si="2"/>
        <v>0</v>
      </c>
      <c r="K14" s="47"/>
      <c r="L14" s="101" t="e">
        <f>I14/I754*100</f>
        <v>#DIV/0!</v>
      </c>
    </row>
    <row r="15" spans="1:12" ht="12" customHeight="1">
      <c r="A15" s="108"/>
      <c r="B15" s="108"/>
      <c r="C15" s="21" t="s">
        <v>18</v>
      </c>
      <c r="D15" s="13" t="s">
        <v>19</v>
      </c>
      <c r="E15" s="61">
        <v>824</v>
      </c>
      <c r="F15" s="95">
        <v>99.3</v>
      </c>
      <c r="G15" s="61">
        <v>200</v>
      </c>
      <c r="H15" s="61">
        <v>200</v>
      </c>
      <c r="I15" s="61">
        <v>45.83</v>
      </c>
      <c r="J15" s="67">
        <f t="shared" si="2"/>
        <v>22.915</v>
      </c>
      <c r="K15" s="47">
        <f t="shared" si="1"/>
        <v>5.561893203883495</v>
      </c>
      <c r="L15" s="101" t="e">
        <f>I15/I755*100</f>
        <v>#DIV/0!</v>
      </c>
    </row>
    <row r="16" spans="1:12" ht="24" customHeight="1">
      <c r="A16" s="108"/>
      <c r="B16" s="108"/>
      <c r="C16" s="13">
        <v>4520</v>
      </c>
      <c r="D16" s="13" t="s">
        <v>255</v>
      </c>
      <c r="E16" s="70">
        <v>28</v>
      </c>
      <c r="F16" s="95">
        <v>93.3</v>
      </c>
      <c r="G16" s="61">
        <v>5712</v>
      </c>
      <c r="H16" s="61">
        <v>5712</v>
      </c>
      <c r="I16" s="70">
        <v>5612</v>
      </c>
      <c r="J16" s="67">
        <f t="shared" si="2"/>
        <v>98.24929971988794</v>
      </c>
      <c r="K16" s="47"/>
      <c r="L16" s="101" t="e">
        <f aca="true" t="shared" si="3" ref="L16:L79">I16/I763*100</f>
        <v>#DIV/0!</v>
      </c>
    </row>
    <row r="17" spans="1:12" ht="46.5" customHeight="1">
      <c r="A17" s="108"/>
      <c r="B17" s="108"/>
      <c r="C17" s="13">
        <v>4600</v>
      </c>
      <c r="D17" s="13" t="s">
        <v>234</v>
      </c>
      <c r="E17" s="70"/>
      <c r="F17" s="95"/>
      <c r="G17" s="61">
        <v>500</v>
      </c>
      <c r="H17" s="61">
        <v>500</v>
      </c>
      <c r="I17" s="70"/>
      <c r="J17" s="67">
        <f t="shared" si="2"/>
        <v>0</v>
      </c>
      <c r="K17" s="47"/>
      <c r="L17" s="101" t="e">
        <f t="shared" si="3"/>
        <v>#DIV/0!</v>
      </c>
    </row>
    <row r="18" spans="1:12" ht="20.25" customHeight="1">
      <c r="A18" s="108"/>
      <c r="B18" s="108"/>
      <c r="C18" s="13">
        <v>6050</v>
      </c>
      <c r="D18" s="13" t="s">
        <v>21</v>
      </c>
      <c r="E18" s="61">
        <v>269634.24</v>
      </c>
      <c r="F18" s="95">
        <v>92.4</v>
      </c>
      <c r="G18" s="61">
        <v>202250</v>
      </c>
      <c r="H18" s="61">
        <v>3350</v>
      </c>
      <c r="I18" s="61">
        <v>3197.7</v>
      </c>
      <c r="J18" s="67">
        <f t="shared" si="2"/>
        <v>95.45373134328358</v>
      </c>
      <c r="K18" s="47">
        <f t="shared" si="1"/>
        <v>1.185939886566335</v>
      </c>
      <c r="L18" s="101" t="e">
        <f t="shared" si="3"/>
        <v>#DIV/0!</v>
      </c>
    </row>
    <row r="19" spans="1:12" ht="24.75" customHeight="1">
      <c r="A19" s="108"/>
      <c r="B19" s="108"/>
      <c r="C19" s="13">
        <v>6059</v>
      </c>
      <c r="D19" s="13" t="s">
        <v>256</v>
      </c>
      <c r="E19" s="61">
        <v>240000</v>
      </c>
      <c r="F19" s="95">
        <v>100</v>
      </c>
      <c r="G19" s="61"/>
      <c r="H19" s="61"/>
      <c r="I19" s="61"/>
      <c r="J19" s="67"/>
      <c r="K19" s="47">
        <f t="shared" si="1"/>
        <v>0</v>
      </c>
      <c r="L19" s="101" t="e">
        <f t="shared" si="3"/>
        <v>#DIV/0!</v>
      </c>
    </row>
    <row r="20" spans="1:12" ht="33.75" customHeight="1">
      <c r="A20" s="108"/>
      <c r="B20" s="107"/>
      <c r="C20" s="13">
        <v>6060</v>
      </c>
      <c r="D20" s="13" t="s">
        <v>22</v>
      </c>
      <c r="E20" s="61"/>
      <c r="F20" s="95"/>
      <c r="G20" s="61">
        <v>12000</v>
      </c>
      <c r="H20" s="61"/>
      <c r="I20" s="61"/>
      <c r="J20" s="67"/>
      <c r="K20" s="47"/>
      <c r="L20" s="101" t="e">
        <f t="shared" si="3"/>
        <v>#DIV/0!</v>
      </c>
    </row>
    <row r="21" spans="1:12" ht="13.5" customHeight="1">
      <c r="A21" s="108"/>
      <c r="B21" s="125" t="s">
        <v>23</v>
      </c>
      <c r="C21" s="19"/>
      <c r="D21" s="2" t="s">
        <v>24</v>
      </c>
      <c r="E21" s="68">
        <f>E22</f>
        <v>21617</v>
      </c>
      <c r="F21" s="71">
        <v>80.1</v>
      </c>
      <c r="G21" s="68">
        <f>G22</f>
        <v>25000</v>
      </c>
      <c r="H21" s="68">
        <f>H22</f>
        <v>26500</v>
      </c>
      <c r="I21" s="68">
        <f>I22</f>
        <v>23707</v>
      </c>
      <c r="J21" s="66">
        <f t="shared" si="2"/>
        <v>89.46037735849056</v>
      </c>
      <c r="K21" s="65">
        <f aca="true" t="shared" si="4" ref="K21:K42">(I21/E21)*100</f>
        <v>109.66831660267383</v>
      </c>
      <c r="L21" s="101" t="e">
        <f t="shared" si="3"/>
        <v>#DIV/0!</v>
      </c>
    </row>
    <row r="22" spans="1:12" ht="34.5" customHeight="1">
      <c r="A22" s="108"/>
      <c r="B22" s="118"/>
      <c r="C22" s="21" t="s">
        <v>25</v>
      </c>
      <c r="D22" s="13" t="s">
        <v>219</v>
      </c>
      <c r="E22" s="61">
        <v>21617</v>
      </c>
      <c r="F22" s="95">
        <v>80</v>
      </c>
      <c r="G22" s="61">
        <v>25000</v>
      </c>
      <c r="H22" s="61">
        <v>26500</v>
      </c>
      <c r="I22" s="61">
        <v>23707</v>
      </c>
      <c r="J22" s="67">
        <f t="shared" si="2"/>
        <v>89.46037735849056</v>
      </c>
      <c r="K22" s="46">
        <f t="shared" si="4"/>
        <v>109.66831660267383</v>
      </c>
      <c r="L22" s="101" t="e">
        <f t="shared" si="3"/>
        <v>#DIV/0!</v>
      </c>
    </row>
    <row r="23" spans="1:12" ht="21">
      <c r="A23" s="108"/>
      <c r="B23" s="123" t="s">
        <v>26</v>
      </c>
      <c r="C23" s="19"/>
      <c r="D23" s="2" t="s">
        <v>27</v>
      </c>
      <c r="E23" s="59">
        <f>E25+E26+E27+E28+E29+E31+E32+E24+E30+E33+E34</f>
        <v>503270.50000000006</v>
      </c>
      <c r="F23" s="65">
        <v>100</v>
      </c>
      <c r="G23" s="59">
        <f>G25+G26+G27+G28+G29+G31+G32+G24+G30+G33+G34</f>
        <v>0</v>
      </c>
      <c r="H23" s="59">
        <f>H25+H26+H27+H28+H29+H31+H32+H24+H30+H33+H34</f>
        <v>513035.03</v>
      </c>
      <c r="I23" s="59">
        <f>I25+I26+I27+I28+I29+I31+I32+I24+I30+I33+I34</f>
        <v>512775.03</v>
      </c>
      <c r="J23" s="69">
        <f t="shared" si="2"/>
        <v>99.94932119937307</v>
      </c>
      <c r="K23" s="65">
        <f t="shared" si="4"/>
        <v>101.88855297499057</v>
      </c>
      <c r="L23" s="101" t="e">
        <f t="shared" si="3"/>
        <v>#DIV/0!</v>
      </c>
    </row>
    <row r="24" spans="1:12" ht="14.25" customHeight="1">
      <c r="A24" s="108"/>
      <c r="B24" s="124"/>
      <c r="C24" s="21" t="s">
        <v>43</v>
      </c>
      <c r="D24" s="13" t="s">
        <v>140</v>
      </c>
      <c r="E24" s="78"/>
      <c r="F24" s="33"/>
      <c r="G24" s="78"/>
      <c r="H24" s="78">
        <v>4211.03</v>
      </c>
      <c r="I24" s="78">
        <v>4211.03</v>
      </c>
      <c r="J24" s="94"/>
      <c r="K24" s="33"/>
      <c r="L24" s="101" t="e">
        <f t="shared" si="3"/>
        <v>#DIV/0!</v>
      </c>
    </row>
    <row r="25" spans="1:12" ht="33.75">
      <c r="A25" s="108"/>
      <c r="B25" s="108"/>
      <c r="C25" s="21" t="s">
        <v>28</v>
      </c>
      <c r="D25" s="13" t="s">
        <v>250</v>
      </c>
      <c r="E25" s="61">
        <v>986.23</v>
      </c>
      <c r="F25" s="95">
        <v>100</v>
      </c>
      <c r="G25" s="68"/>
      <c r="H25" s="61">
        <v>940.7</v>
      </c>
      <c r="I25" s="61">
        <v>940.7</v>
      </c>
      <c r="J25" s="69">
        <f aca="true" t="shared" si="5" ref="J25:J34">(I25/H25)*100</f>
        <v>100</v>
      </c>
      <c r="K25" s="46">
        <f t="shared" si="4"/>
        <v>95.38342982874177</v>
      </c>
      <c r="L25" s="101" t="e">
        <f t="shared" si="3"/>
        <v>#DIV/0!</v>
      </c>
    </row>
    <row r="26" spans="1:12" ht="9.75" customHeight="1">
      <c r="A26" s="108"/>
      <c r="B26" s="108"/>
      <c r="C26" s="21" t="s">
        <v>29</v>
      </c>
      <c r="D26" s="13" t="s">
        <v>30</v>
      </c>
      <c r="E26" s="61">
        <v>159.07</v>
      </c>
      <c r="F26" s="95">
        <v>100</v>
      </c>
      <c r="G26" s="68"/>
      <c r="H26" s="61">
        <v>46.68</v>
      </c>
      <c r="I26" s="61">
        <v>46.68</v>
      </c>
      <c r="J26" s="69">
        <f t="shared" si="5"/>
        <v>100</v>
      </c>
      <c r="K26" s="46">
        <f t="shared" si="4"/>
        <v>29.34557113220595</v>
      </c>
      <c r="L26" s="101" t="e">
        <f t="shared" si="3"/>
        <v>#DIV/0!</v>
      </c>
    </row>
    <row r="27" spans="1:12" ht="21" customHeight="1">
      <c r="A27" s="108"/>
      <c r="B27" s="108"/>
      <c r="C27" s="21" t="s">
        <v>31</v>
      </c>
      <c r="D27" s="13" t="s">
        <v>32</v>
      </c>
      <c r="E27" s="61">
        <v>6492.65</v>
      </c>
      <c r="F27" s="95">
        <v>100</v>
      </c>
      <c r="G27" s="68"/>
      <c r="H27" s="61">
        <v>1905.33</v>
      </c>
      <c r="I27" s="61">
        <v>1905.33</v>
      </c>
      <c r="J27" s="69">
        <f t="shared" si="5"/>
        <v>100</v>
      </c>
      <c r="K27" s="46">
        <f t="shared" si="4"/>
        <v>29.34595273116524</v>
      </c>
      <c r="L27" s="101" t="e">
        <f t="shared" si="3"/>
        <v>#DIV/0!</v>
      </c>
    </row>
    <row r="28" spans="1:12" ht="20.25" customHeight="1">
      <c r="A28" s="108"/>
      <c r="B28" s="108"/>
      <c r="C28" s="21" t="s">
        <v>33</v>
      </c>
      <c r="D28" s="13" t="s">
        <v>14</v>
      </c>
      <c r="E28" s="61">
        <v>2154.7</v>
      </c>
      <c r="F28" s="95">
        <v>100</v>
      </c>
      <c r="G28" s="68"/>
      <c r="H28" s="61">
        <v>2361.1</v>
      </c>
      <c r="I28" s="61">
        <v>2361.1</v>
      </c>
      <c r="J28" s="69">
        <f t="shared" si="5"/>
        <v>100</v>
      </c>
      <c r="K28" s="46">
        <f t="shared" si="4"/>
        <v>109.57905972989279</v>
      </c>
      <c r="L28" s="101" t="e">
        <f t="shared" si="3"/>
        <v>#DIV/0!</v>
      </c>
    </row>
    <row r="29" spans="1:12" ht="9.75" customHeight="1">
      <c r="A29" s="108"/>
      <c r="B29" s="108"/>
      <c r="C29" s="21" t="s">
        <v>34</v>
      </c>
      <c r="D29" s="13" t="s">
        <v>15</v>
      </c>
      <c r="E29" s="61">
        <v>60</v>
      </c>
      <c r="F29" s="95">
        <v>100</v>
      </c>
      <c r="G29" s="68"/>
      <c r="H29" s="61">
        <v>60</v>
      </c>
      <c r="I29" s="61">
        <v>60</v>
      </c>
      <c r="J29" s="69">
        <f t="shared" si="5"/>
        <v>100</v>
      </c>
      <c r="K29" s="46">
        <f t="shared" si="4"/>
        <v>100</v>
      </c>
      <c r="L29" s="101" t="e">
        <f t="shared" si="3"/>
        <v>#DIV/0!</v>
      </c>
    </row>
    <row r="30" spans="1:12" ht="9.75" customHeight="1">
      <c r="A30" s="108"/>
      <c r="B30" s="108"/>
      <c r="C30" s="21" t="s">
        <v>18</v>
      </c>
      <c r="D30" s="13" t="s">
        <v>19</v>
      </c>
      <c r="E30" s="61"/>
      <c r="F30" s="95"/>
      <c r="G30" s="68"/>
      <c r="H30" s="61">
        <v>295.65</v>
      </c>
      <c r="I30" s="61">
        <v>295.65</v>
      </c>
      <c r="J30" s="69">
        <f t="shared" si="5"/>
        <v>100</v>
      </c>
      <c r="K30" s="46"/>
      <c r="L30" s="101" t="e">
        <f t="shared" si="3"/>
        <v>#DIV/0!</v>
      </c>
    </row>
    <row r="31" spans="1:12" ht="10.5" customHeight="1">
      <c r="A31" s="108"/>
      <c r="B31" s="108"/>
      <c r="C31" s="25">
        <v>4430</v>
      </c>
      <c r="D31" s="13" t="s">
        <v>35</v>
      </c>
      <c r="E31" s="62">
        <v>493402.45</v>
      </c>
      <c r="F31" s="95">
        <v>100</v>
      </c>
      <c r="G31" s="62"/>
      <c r="H31" s="72">
        <v>491024.54</v>
      </c>
      <c r="I31" s="62">
        <v>491024.54</v>
      </c>
      <c r="J31" s="69">
        <f t="shared" si="5"/>
        <v>100</v>
      </c>
      <c r="K31" s="46">
        <f t="shared" si="4"/>
        <v>99.51805873683846</v>
      </c>
      <c r="L31" s="101" t="e">
        <f t="shared" si="3"/>
        <v>#DIV/0!</v>
      </c>
    </row>
    <row r="32" spans="1:12" ht="31.5" customHeight="1">
      <c r="A32" s="108"/>
      <c r="B32" s="108"/>
      <c r="C32" s="25">
        <v>4740</v>
      </c>
      <c r="D32" s="13" t="s">
        <v>257</v>
      </c>
      <c r="E32" s="62">
        <v>15.4</v>
      </c>
      <c r="F32" s="95">
        <v>100</v>
      </c>
      <c r="G32" s="62"/>
      <c r="H32" s="72"/>
      <c r="I32" s="62"/>
      <c r="J32" s="69"/>
      <c r="K32" s="46"/>
      <c r="L32" s="101" t="e">
        <f t="shared" si="3"/>
        <v>#DIV/0!</v>
      </c>
    </row>
    <row r="33" spans="1:12" ht="21" customHeight="1">
      <c r="A33" s="114"/>
      <c r="B33" s="114"/>
      <c r="C33" s="25">
        <v>6057</v>
      </c>
      <c r="D33" s="13" t="s">
        <v>256</v>
      </c>
      <c r="E33" s="62"/>
      <c r="F33" s="95"/>
      <c r="G33" s="62">
        <f>+G34</f>
        <v>0</v>
      </c>
      <c r="H33" s="72">
        <v>7314</v>
      </c>
      <c r="I33" s="62">
        <v>7314</v>
      </c>
      <c r="J33" s="69">
        <f t="shared" si="5"/>
        <v>100</v>
      </c>
      <c r="K33" s="46"/>
      <c r="L33" s="101" t="e">
        <f t="shared" si="3"/>
        <v>#DIV/0!</v>
      </c>
    </row>
    <row r="34" spans="1:12" ht="21.75" customHeight="1">
      <c r="A34" s="107"/>
      <c r="B34" s="107"/>
      <c r="C34" s="25">
        <v>6059</v>
      </c>
      <c r="D34" s="13" t="s">
        <v>256</v>
      </c>
      <c r="E34" s="62"/>
      <c r="F34" s="95"/>
      <c r="G34" s="62"/>
      <c r="H34" s="72">
        <v>4876</v>
      </c>
      <c r="I34" s="62">
        <v>4616</v>
      </c>
      <c r="J34" s="69">
        <f t="shared" si="5"/>
        <v>94.66776045939295</v>
      </c>
      <c r="K34" s="46"/>
      <c r="L34" s="101" t="e">
        <f t="shared" si="3"/>
        <v>#DIV/0!</v>
      </c>
    </row>
    <row r="35" spans="1:12" ht="17.25" customHeight="1">
      <c r="A35" s="119" t="s">
        <v>36</v>
      </c>
      <c r="B35" s="2"/>
      <c r="C35" s="2"/>
      <c r="D35" s="19" t="s">
        <v>37</v>
      </c>
      <c r="E35" s="68">
        <f>E42+E47+E39</f>
        <v>3222088.6799999997</v>
      </c>
      <c r="F35" s="71">
        <v>91</v>
      </c>
      <c r="G35" s="68">
        <f>G42+G47+G39</f>
        <v>2786398</v>
      </c>
      <c r="H35" s="68">
        <f>H42+H47+H39</f>
        <v>2608364</v>
      </c>
      <c r="I35" s="68">
        <f>I42+I47+I39</f>
        <v>2564649.8499999996</v>
      </c>
      <c r="J35" s="73">
        <f aca="true" t="shared" si="6" ref="J35:J42">(I35/H35)*100</f>
        <v>98.32407785109746</v>
      </c>
      <c r="K35" s="71">
        <f t="shared" si="4"/>
        <v>79.59588033436745</v>
      </c>
      <c r="L35" s="101" t="e">
        <f t="shared" si="3"/>
        <v>#DIV/0!</v>
      </c>
    </row>
    <row r="36" spans="1:12" ht="11.25">
      <c r="A36" s="108"/>
      <c r="B36" s="2"/>
      <c r="C36" s="2"/>
      <c r="D36" s="90" t="s">
        <v>8</v>
      </c>
      <c r="E36" s="70">
        <f>E35-E37</f>
        <v>868586.75</v>
      </c>
      <c r="F36" s="91">
        <v>95</v>
      </c>
      <c r="G36" s="70">
        <f>G35-G37</f>
        <v>558805</v>
      </c>
      <c r="H36" s="70">
        <f>H35-H37</f>
        <v>645121</v>
      </c>
      <c r="I36" s="70">
        <f>I35-I37</f>
        <v>607565.6299999997</v>
      </c>
      <c r="J36" s="92">
        <f t="shared" si="6"/>
        <v>94.17855410070354</v>
      </c>
      <c r="K36" s="91">
        <f t="shared" si="4"/>
        <v>69.94875641379514</v>
      </c>
      <c r="L36" s="101" t="e">
        <f t="shared" si="3"/>
        <v>#DIV/0!</v>
      </c>
    </row>
    <row r="37" spans="1:12" ht="11.25">
      <c r="A37" s="108"/>
      <c r="B37" s="2"/>
      <c r="C37" s="2"/>
      <c r="D37" s="90" t="s">
        <v>208</v>
      </c>
      <c r="E37" s="70">
        <f>E64+E68+E41+E65+E66+E67+E69</f>
        <v>2353501.9299999997</v>
      </c>
      <c r="F37" s="91">
        <v>92</v>
      </c>
      <c r="G37" s="70">
        <f>G64+G68+G41+G65+G66+G67+G69</f>
        <v>2227593</v>
      </c>
      <c r="H37" s="70">
        <f>H64+H68+H41+H65+H66+H67+H69</f>
        <v>1963243</v>
      </c>
      <c r="I37" s="70">
        <f>I64+I68+I41+I65+I66+I67+I69</f>
        <v>1957084.22</v>
      </c>
      <c r="J37" s="92">
        <f t="shared" si="6"/>
        <v>99.68629558337913</v>
      </c>
      <c r="K37" s="91">
        <f t="shared" si="4"/>
        <v>83.15626152896336</v>
      </c>
      <c r="L37" s="101" t="e">
        <f t="shared" si="3"/>
        <v>#DIV/0!</v>
      </c>
    </row>
    <row r="38" spans="1:12" ht="11.25">
      <c r="A38" s="108"/>
      <c r="B38" s="2"/>
      <c r="C38" s="2"/>
      <c r="D38" s="90" t="s">
        <v>209</v>
      </c>
      <c r="E38" s="70">
        <f>E64+E68+E41+E65+E66+E67+E69</f>
        <v>2353501.9299999997</v>
      </c>
      <c r="F38" s="91">
        <v>92</v>
      </c>
      <c r="G38" s="70">
        <f>G64+G68+G41+G65+G66+G67+G69</f>
        <v>2227593</v>
      </c>
      <c r="H38" s="70">
        <f>H64+H68+H41+H65+H66+H67+H69</f>
        <v>1963243</v>
      </c>
      <c r="I38" s="70">
        <f>I64+I68+I41+I65+I66+I67+I69</f>
        <v>1957084.22</v>
      </c>
      <c r="J38" s="92">
        <f t="shared" si="6"/>
        <v>99.68629558337913</v>
      </c>
      <c r="K38" s="91">
        <f t="shared" si="4"/>
        <v>83.15626152896336</v>
      </c>
      <c r="L38" s="101" t="e">
        <f t="shared" si="3"/>
        <v>#DIV/0!</v>
      </c>
    </row>
    <row r="39" spans="1:12" ht="12.75" customHeight="1">
      <c r="A39" s="108"/>
      <c r="B39" s="111">
        <v>60013</v>
      </c>
      <c r="C39" s="2"/>
      <c r="D39" s="19" t="s">
        <v>230</v>
      </c>
      <c r="E39" s="61">
        <f>E41+E40</f>
        <v>715734.11</v>
      </c>
      <c r="F39" s="75">
        <v>22</v>
      </c>
      <c r="G39" s="61">
        <f>G41+G40</f>
        <v>565</v>
      </c>
      <c r="H39" s="61">
        <f>H41+H40</f>
        <v>565</v>
      </c>
      <c r="I39" s="61">
        <f>I41+I40</f>
        <v>558.62</v>
      </c>
      <c r="J39" s="74">
        <f t="shared" si="6"/>
        <v>98.87079646017699</v>
      </c>
      <c r="K39" s="75">
        <f t="shared" si="4"/>
        <v>0.07804853676737582</v>
      </c>
      <c r="L39" s="101" t="e">
        <f t="shared" si="3"/>
        <v>#DIV/0!</v>
      </c>
    </row>
    <row r="40" spans="1:12" ht="21" customHeight="1">
      <c r="A40" s="108"/>
      <c r="B40" s="126"/>
      <c r="C40" s="13">
        <v>4520</v>
      </c>
      <c r="D40" s="21" t="s">
        <v>258</v>
      </c>
      <c r="E40" s="61">
        <v>8343.13</v>
      </c>
      <c r="F40" s="75">
        <v>98.2</v>
      </c>
      <c r="G40" s="61"/>
      <c r="H40" s="61"/>
      <c r="I40" s="61"/>
      <c r="J40" s="74"/>
      <c r="K40" s="75"/>
      <c r="L40" s="101" t="e">
        <f t="shared" si="3"/>
        <v>#DIV/0!</v>
      </c>
    </row>
    <row r="41" spans="1:12" ht="23.25" customHeight="1">
      <c r="A41" s="108"/>
      <c r="B41" s="126"/>
      <c r="C41" s="13">
        <v>6050</v>
      </c>
      <c r="D41" s="13" t="s">
        <v>21</v>
      </c>
      <c r="E41" s="61">
        <v>707390.98</v>
      </c>
      <c r="F41" s="75">
        <v>99.6</v>
      </c>
      <c r="G41" s="61">
        <v>565</v>
      </c>
      <c r="H41" s="61">
        <v>565</v>
      </c>
      <c r="I41" s="61">
        <v>558.62</v>
      </c>
      <c r="J41" s="74">
        <f t="shared" si="6"/>
        <v>98.87079646017699</v>
      </c>
      <c r="K41" s="38">
        <f t="shared" si="4"/>
        <v>0.07896905894955009</v>
      </c>
      <c r="L41" s="101" t="e">
        <f t="shared" si="3"/>
        <v>#DIV/0!</v>
      </c>
    </row>
    <row r="42" spans="1:12" ht="14.25" customHeight="1">
      <c r="A42" s="108"/>
      <c r="B42" s="111">
        <v>60014</v>
      </c>
      <c r="C42" s="2"/>
      <c r="D42" s="19" t="s">
        <v>38</v>
      </c>
      <c r="E42" s="5">
        <f>E43+E44+E45+E46</f>
        <v>114886.77</v>
      </c>
      <c r="F42" s="3">
        <v>88</v>
      </c>
      <c r="G42" s="5">
        <f>G43+G44+G45+G46</f>
        <v>110000</v>
      </c>
      <c r="H42" s="5">
        <f>H43+H44+H45+H46</f>
        <v>171500</v>
      </c>
      <c r="I42" s="5">
        <f>I43+I44+I45+I46</f>
        <v>153133.05000000002</v>
      </c>
      <c r="J42" s="20">
        <f t="shared" si="6"/>
        <v>89.29040816326531</v>
      </c>
      <c r="K42" s="3">
        <f t="shared" si="4"/>
        <v>133.29041281254578</v>
      </c>
      <c r="L42" s="101" t="e">
        <f t="shared" si="3"/>
        <v>#DIV/0!</v>
      </c>
    </row>
    <row r="43" spans="1:12" ht="13.5" customHeight="1">
      <c r="A43" s="108"/>
      <c r="B43" s="126"/>
      <c r="C43" s="13">
        <v>4210</v>
      </c>
      <c r="D43" s="21" t="s">
        <v>220</v>
      </c>
      <c r="E43" s="15">
        <v>2731.44</v>
      </c>
      <c r="F43" s="38">
        <v>98</v>
      </c>
      <c r="G43" s="15">
        <v>10000</v>
      </c>
      <c r="H43" s="15">
        <v>3000</v>
      </c>
      <c r="I43" s="15">
        <v>2814.36</v>
      </c>
      <c r="J43" s="38">
        <f>(I43/H43)*100</f>
        <v>93.81200000000001</v>
      </c>
      <c r="K43" s="38">
        <f>(I43/E43)*100</f>
        <v>103.03576135664704</v>
      </c>
      <c r="L43" s="101" t="e">
        <f t="shared" si="3"/>
        <v>#DIV/0!</v>
      </c>
    </row>
    <row r="44" spans="1:12" ht="11.25" customHeight="1">
      <c r="A44" s="108"/>
      <c r="B44" s="126"/>
      <c r="C44" s="13" t="s">
        <v>16</v>
      </c>
      <c r="D44" s="21" t="s">
        <v>17</v>
      </c>
      <c r="E44" s="15">
        <v>36046.5</v>
      </c>
      <c r="F44" s="38">
        <v>79</v>
      </c>
      <c r="G44" s="15">
        <v>25000</v>
      </c>
      <c r="H44" s="15">
        <v>15000</v>
      </c>
      <c r="I44" s="15">
        <v>2287.8</v>
      </c>
      <c r="J44" s="38">
        <f>(I44/H44)*100</f>
        <v>15.252000000000002</v>
      </c>
      <c r="K44" s="38">
        <f>(I44/E44)*100</f>
        <v>6.3468020473555</v>
      </c>
      <c r="L44" s="101" t="e">
        <f t="shared" si="3"/>
        <v>#DIV/0!</v>
      </c>
    </row>
    <row r="45" spans="1:12" ht="10.5" customHeight="1">
      <c r="A45" s="108"/>
      <c r="B45" s="126"/>
      <c r="C45" s="13" t="s">
        <v>18</v>
      </c>
      <c r="D45" s="21" t="s">
        <v>19</v>
      </c>
      <c r="E45" s="15">
        <v>70274.33</v>
      </c>
      <c r="F45" s="33">
        <v>100</v>
      </c>
      <c r="G45" s="15">
        <v>75000</v>
      </c>
      <c r="H45" s="15">
        <v>153500</v>
      </c>
      <c r="I45" s="15">
        <v>148030.89</v>
      </c>
      <c r="J45" s="33">
        <f>(I45/H45)*100</f>
        <v>96.43706188925081</v>
      </c>
      <c r="K45" s="38">
        <f aca="true" t="shared" si="7" ref="K45:K62">(I45/E45)*100</f>
        <v>210.64717372616718</v>
      </c>
      <c r="L45" s="101" t="e">
        <f t="shared" si="3"/>
        <v>#DIV/0!</v>
      </c>
    </row>
    <row r="46" spans="1:12" ht="10.5" customHeight="1">
      <c r="A46" s="108"/>
      <c r="B46" s="126"/>
      <c r="C46" s="13">
        <v>4520</v>
      </c>
      <c r="D46" s="21" t="s">
        <v>50</v>
      </c>
      <c r="E46" s="15">
        <v>5834.5</v>
      </c>
      <c r="F46" s="33">
        <v>99</v>
      </c>
      <c r="G46" s="15"/>
      <c r="H46" s="15"/>
      <c r="I46" s="15"/>
      <c r="J46" s="33"/>
      <c r="K46" s="38"/>
      <c r="L46" s="101" t="e">
        <f t="shared" si="3"/>
        <v>#DIV/0!</v>
      </c>
    </row>
    <row r="47" spans="1:12" ht="15.75" customHeight="1">
      <c r="A47" s="108"/>
      <c r="B47" s="111" t="s">
        <v>41</v>
      </c>
      <c r="C47" s="2"/>
      <c r="D47" s="19" t="s">
        <v>210</v>
      </c>
      <c r="E47" s="5">
        <f>E48+E49+E50+E51+E52+E54+E55+E56+E58+E61+E64+E57+E68+E62+E53+E59+E66+E67+E63+E69+E65+E60</f>
        <v>2391467.8</v>
      </c>
      <c r="F47" s="3">
        <v>86</v>
      </c>
      <c r="G47" s="5">
        <f>G48+G49+G50+G51+G52+G54+G55+G56+G58+G61+G64+G57+G68+G62+G53+G59+G66+G67+G63+G69+G65+G60</f>
        <v>2675833</v>
      </c>
      <c r="H47" s="5">
        <f>H48+H49+H50+H51+H52+H54+H55+H56+H58+H61+H64+H57+H68+H62+H53+H59+H66+H67+H63+H69+H65+H60</f>
        <v>2436299</v>
      </c>
      <c r="I47" s="5">
        <f>I48+I49+I50+I51+I52+I54+I55+I56+I58+I61+I64+I57+I68+I62+I53+I59+I66+I67+I63+I69+I65+I60</f>
        <v>2410958.1799999997</v>
      </c>
      <c r="J47" s="20">
        <f aca="true" t="shared" si="8" ref="J47:J55">(I47/H47)*100</f>
        <v>98.95986412176829</v>
      </c>
      <c r="K47" s="3">
        <f t="shared" si="7"/>
        <v>100.81499654730872</v>
      </c>
      <c r="L47" s="101" t="e">
        <f t="shared" si="3"/>
        <v>#DIV/0!</v>
      </c>
    </row>
    <row r="48" spans="1:12" ht="23.25" customHeight="1">
      <c r="A48" s="108"/>
      <c r="B48" s="126"/>
      <c r="C48" s="13" t="s">
        <v>42</v>
      </c>
      <c r="D48" s="21" t="s">
        <v>221</v>
      </c>
      <c r="E48" s="15">
        <v>7745.8</v>
      </c>
      <c r="F48" s="38">
        <v>100</v>
      </c>
      <c r="G48" s="15">
        <v>2500</v>
      </c>
      <c r="H48" s="15">
        <v>971</v>
      </c>
      <c r="I48" s="15">
        <v>970.08</v>
      </c>
      <c r="J48" s="38">
        <f t="shared" si="8"/>
        <v>99.90525231719877</v>
      </c>
      <c r="K48" s="38">
        <f t="shared" si="7"/>
        <v>12.523948462392523</v>
      </c>
      <c r="L48" s="101" t="e">
        <f t="shared" si="3"/>
        <v>#DIV/0!</v>
      </c>
    </row>
    <row r="49" spans="1:12" ht="19.5" customHeight="1">
      <c r="A49" s="108"/>
      <c r="B49" s="126"/>
      <c r="C49" s="13" t="s">
        <v>43</v>
      </c>
      <c r="D49" s="21" t="s">
        <v>44</v>
      </c>
      <c r="E49" s="15">
        <v>128785.5</v>
      </c>
      <c r="F49" s="38">
        <v>100</v>
      </c>
      <c r="G49" s="15">
        <v>25000</v>
      </c>
      <c r="H49" s="15">
        <v>20146</v>
      </c>
      <c r="I49" s="15">
        <v>17550.24</v>
      </c>
      <c r="J49" s="38">
        <f t="shared" si="8"/>
        <v>87.11525861213146</v>
      </c>
      <c r="K49" s="38">
        <f t="shared" si="7"/>
        <v>13.627496884354217</v>
      </c>
      <c r="L49" s="101" t="e">
        <f t="shared" si="3"/>
        <v>#DIV/0!</v>
      </c>
    </row>
    <row r="50" spans="1:12" ht="21" customHeight="1">
      <c r="A50" s="108"/>
      <c r="B50" s="126"/>
      <c r="C50" s="13" t="s">
        <v>45</v>
      </c>
      <c r="D50" s="21" t="s">
        <v>212</v>
      </c>
      <c r="E50" s="15">
        <v>25323.29</v>
      </c>
      <c r="F50" s="38">
        <v>100</v>
      </c>
      <c r="G50" s="15">
        <v>9950</v>
      </c>
      <c r="H50" s="15">
        <v>16235</v>
      </c>
      <c r="I50" s="15">
        <v>16234.46</v>
      </c>
      <c r="J50" s="38">
        <f t="shared" si="8"/>
        <v>99.99667385278718</v>
      </c>
      <c r="K50" s="38">
        <f t="shared" si="7"/>
        <v>64.10881050605983</v>
      </c>
      <c r="L50" s="101" t="e">
        <f t="shared" si="3"/>
        <v>#DIV/0!</v>
      </c>
    </row>
    <row r="51" spans="1:12" ht="13.5" customHeight="1">
      <c r="A51" s="108"/>
      <c r="B51" s="126"/>
      <c r="C51" s="13" t="s">
        <v>28</v>
      </c>
      <c r="D51" s="21" t="s">
        <v>39</v>
      </c>
      <c r="E51" s="15">
        <v>21769.43</v>
      </c>
      <c r="F51" s="38">
        <v>100</v>
      </c>
      <c r="G51" s="15">
        <v>6800</v>
      </c>
      <c r="H51" s="15">
        <v>10100</v>
      </c>
      <c r="I51" s="15">
        <v>9971.25</v>
      </c>
      <c r="J51" s="38">
        <f t="shared" si="8"/>
        <v>98.72524752475248</v>
      </c>
      <c r="K51" s="38">
        <f t="shared" si="7"/>
        <v>45.80390942711867</v>
      </c>
      <c r="L51" s="101" t="e">
        <f t="shared" si="3"/>
        <v>#DIV/0!</v>
      </c>
    </row>
    <row r="52" spans="1:12" ht="14.25" customHeight="1">
      <c r="A52" s="108"/>
      <c r="B52" s="126"/>
      <c r="C52" s="13" t="s">
        <v>29</v>
      </c>
      <c r="D52" s="21" t="s">
        <v>46</v>
      </c>
      <c r="E52" s="15">
        <v>3273.27</v>
      </c>
      <c r="F52" s="38">
        <v>100</v>
      </c>
      <c r="G52" s="15">
        <v>855</v>
      </c>
      <c r="H52" s="15">
        <v>1500</v>
      </c>
      <c r="I52" s="15">
        <v>1458.69</v>
      </c>
      <c r="J52" s="38">
        <f t="shared" si="8"/>
        <v>97.246</v>
      </c>
      <c r="K52" s="38">
        <f t="shared" si="7"/>
        <v>44.5636931875464</v>
      </c>
      <c r="L52" s="101" t="e">
        <f t="shared" si="3"/>
        <v>#DIV/0!</v>
      </c>
    </row>
    <row r="53" spans="1:12" ht="33.75">
      <c r="A53" s="108"/>
      <c r="B53" s="126"/>
      <c r="C53" s="13">
        <v>4140</v>
      </c>
      <c r="D53" s="21" t="s">
        <v>242</v>
      </c>
      <c r="E53" s="15">
        <v>388</v>
      </c>
      <c r="F53" s="38">
        <v>19</v>
      </c>
      <c r="G53" s="15">
        <v>1000</v>
      </c>
      <c r="H53" s="15"/>
      <c r="I53" s="15"/>
      <c r="J53" s="38"/>
      <c r="K53" s="38"/>
      <c r="L53" s="101" t="e">
        <f t="shared" si="3"/>
        <v>#DIV/0!</v>
      </c>
    </row>
    <row r="54" spans="1:12" ht="12" customHeight="1">
      <c r="A54" s="108"/>
      <c r="B54" s="126"/>
      <c r="C54" s="13" t="s">
        <v>31</v>
      </c>
      <c r="D54" s="21" t="s">
        <v>32</v>
      </c>
      <c r="E54" s="15">
        <v>17540.44</v>
      </c>
      <c r="F54" s="38">
        <v>99.7</v>
      </c>
      <c r="G54" s="15">
        <v>8800</v>
      </c>
      <c r="H54" s="15">
        <v>42510</v>
      </c>
      <c r="I54" s="15">
        <v>42510</v>
      </c>
      <c r="J54" s="22">
        <f t="shared" si="8"/>
        <v>100</v>
      </c>
      <c r="K54" s="38">
        <f t="shared" si="7"/>
        <v>242.35423968840007</v>
      </c>
      <c r="L54" s="101" t="e">
        <f t="shared" si="3"/>
        <v>#DIV/0!</v>
      </c>
    </row>
    <row r="55" spans="1:12" ht="13.5" customHeight="1">
      <c r="A55" s="108"/>
      <c r="B55" s="126"/>
      <c r="C55" s="13" t="s">
        <v>33</v>
      </c>
      <c r="D55" s="18" t="s">
        <v>14</v>
      </c>
      <c r="E55" s="15">
        <v>90002.12</v>
      </c>
      <c r="F55" s="38">
        <v>94</v>
      </c>
      <c r="G55" s="15">
        <v>35000</v>
      </c>
      <c r="H55" s="15">
        <v>34963</v>
      </c>
      <c r="I55" s="15">
        <v>33849.03</v>
      </c>
      <c r="J55" s="22">
        <f t="shared" si="8"/>
        <v>96.81386036667334</v>
      </c>
      <c r="K55" s="38">
        <f t="shared" si="7"/>
        <v>37.609147428971674</v>
      </c>
      <c r="L55" s="101" t="e">
        <f t="shared" si="3"/>
        <v>#DIV/0!</v>
      </c>
    </row>
    <row r="56" spans="1:12" ht="22.5">
      <c r="A56" s="108"/>
      <c r="B56" s="126"/>
      <c r="C56" s="13" t="s">
        <v>16</v>
      </c>
      <c r="D56" s="21" t="s">
        <v>17</v>
      </c>
      <c r="E56" s="15">
        <v>330785.76</v>
      </c>
      <c r="F56" s="38">
        <v>99.5</v>
      </c>
      <c r="G56" s="15">
        <v>102000</v>
      </c>
      <c r="H56" s="15">
        <v>95100</v>
      </c>
      <c r="I56" s="15">
        <v>94268.3</v>
      </c>
      <c r="J56" s="22">
        <f>(I56/H56)*100</f>
        <v>99.1254468980021</v>
      </c>
      <c r="K56" s="38">
        <f t="shared" si="7"/>
        <v>28.498294485228143</v>
      </c>
      <c r="L56" s="101" t="e">
        <f t="shared" si="3"/>
        <v>#DIV/0!</v>
      </c>
    </row>
    <row r="57" spans="1:12" ht="15" customHeight="1">
      <c r="A57" s="108"/>
      <c r="B57" s="126"/>
      <c r="C57" s="13">
        <v>4280</v>
      </c>
      <c r="D57" s="21" t="s">
        <v>80</v>
      </c>
      <c r="E57" s="15">
        <v>1605</v>
      </c>
      <c r="F57" s="38">
        <v>100</v>
      </c>
      <c r="G57" s="15">
        <v>800</v>
      </c>
      <c r="H57" s="15">
        <v>80</v>
      </c>
      <c r="I57" s="15">
        <v>80</v>
      </c>
      <c r="J57" s="22">
        <f>(I57/H57)*100</f>
        <v>100</v>
      </c>
      <c r="K57" s="38">
        <f t="shared" si="7"/>
        <v>4.984423676012461</v>
      </c>
      <c r="L57" s="101" t="e">
        <f t="shared" si="3"/>
        <v>#DIV/0!</v>
      </c>
    </row>
    <row r="58" spans="1:12" ht="17.25" customHeight="1">
      <c r="A58" s="108"/>
      <c r="B58" s="126"/>
      <c r="C58" s="13" t="s">
        <v>18</v>
      </c>
      <c r="D58" s="21" t="s">
        <v>47</v>
      </c>
      <c r="E58" s="15">
        <v>102327.48</v>
      </c>
      <c r="F58" s="38">
        <v>58</v>
      </c>
      <c r="G58" s="15">
        <v>225000</v>
      </c>
      <c r="H58" s="15">
        <v>248316</v>
      </c>
      <c r="I58" s="15">
        <v>234425.21</v>
      </c>
      <c r="J58" s="22">
        <f>(I58/H58)*100</f>
        <v>94.40600283509721</v>
      </c>
      <c r="K58" s="38">
        <f t="shared" si="7"/>
        <v>229.09311359959221</v>
      </c>
      <c r="L58" s="101" t="e">
        <f t="shared" si="3"/>
        <v>#DIV/0!</v>
      </c>
    </row>
    <row r="59" spans="1:12" ht="32.25" customHeight="1">
      <c r="A59" s="108"/>
      <c r="B59" s="126"/>
      <c r="C59" s="13">
        <v>4400</v>
      </c>
      <c r="D59" s="21" t="s">
        <v>192</v>
      </c>
      <c r="E59" s="15"/>
      <c r="F59" s="38"/>
      <c r="G59" s="15">
        <v>11000</v>
      </c>
      <c r="H59" s="15"/>
      <c r="I59" s="15"/>
      <c r="J59" s="22"/>
      <c r="K59" s="38"/>
      <c r="L59" s="101" t="e">
        <f t="shared" si="3"/>
        <v>#DIV/0!</v>
      </c>
    </row>
    <row r="60" spans="1:12" ht="11.25">
      <c r="A60" s="108"/>
      <c r="B60" s="126"/>
      <c r="C60" s="13">
        <v>4430</v>
      </c>
      <c r="D60" s="21" t="s">
        <v>35</v>
      </c>
      <c r="E60" s="15"/>
      <c r="F60" s="38"/>
      <c r="G60" s="15"/>
      <c r="H60" s="15">
        <v>100</v>
      </c>
      <c r="I60" s="15">
        <v>30</v>
      </c>
      <c r="J60" s="22"/>
      <c r="K60" s="38"/>
      <c r="L60" s="101" t="e">
        <f t="shared" si="3"/>
        <v>#DIV/0!</v>
      </c>
    </row>
    <row r="61" spans="1:12" ht="33" customHeight="1">
      <c r="A61" s="108"/>
      <c r="B61" s="126"/>
      <c r="C61" s="13" t="s">
        <v>48</v>
      </c>
      <c r="D61" s="21" t="s">
        <v>49</v>
      </c>
      <c r="E61" s="15">
        <v>13794.76</v>
      </c>
      <c r="F61" s="38">
        <v>92</v>
      </c>
      <c r="G61" s="15">
        <v>18000</v>
      </c>
      <c r="H61" s="15"/>
      <c r="I61" s="15"/>
      <c r="J61" s="38"/>
      <c r="K61" s="38"/>
      <c r="L61" s="101" t="e">
        <f t="shared" si="3"/>
        <v>#DIV/0!</v>
      </c>
    </row>
    <row r="62" spans="1:12" ht="33.75" customHeight="1">
      <c r="A62" s="108"/>
      <c r="B62" s="126"/>
      <c r="C62" s="13">
        <v>4520</v>
      </c>
      <c r="D62" s="21" t="s">
        <v>50</v>
      </c>
      <c r="E62" s="15">
        <v>1516</v>
      </c>
      <c r="F62" s="38">
        <v>50</v>
      </c>
      <c r="G62" s="15">
        <v>1600</v>
      </c>
      <c r="H62" s="15">
        <v>3100</v>
      </c>
      <c r="I62" s="15">
        <v>3085.32</v>
      </c>
      <c r="J62" s="22">
        <f>(I62/H62)*100</f>
        <v>99.52645161290323</v>
      </c>
      <c r="K62" s="38">
        <f t="shared" si="7"/>
        <v>203.51715039577834</v>
      </c>
      <c r="L62" s="101" t="e">
        <f t="shared" si="3"/>
        <v>#DIV/0!</v>
      </c>
    </row>
    <row r="63" spans="1:12" ht="30" customHeight="1">
      <c r="A63" s="108"/>
      <c r="B63" s="126"/>
      <c r="C63" s="13">
        <v>4590</v>
      </c>
      <c r="D63" s="21" t="s">
        <v>253</v>
      </c>
      <c r="E63" s="15">
        <v>500</v>
      </c>
      <c r="F63" s="38">
        <v>100</v>
      </c>
      <c r="G63" s="15">
        <v>500</v>
      </c>
      <c r="H63" s="15">
        <v>500</v>
      </c>
      <c r="I63" s="15"/>
      <c r="J63" s="22"/>
      <c r="K63" s="38"/>
      <c r="L63" s="101" t="e">
        <f t="shared" si="3"/>
        <v>#DIV/0!</v>
      </c>
    </row>
    <row r="64" spans="1:12" ht="21.75" customHeight="1">
      <c r="A64" s="108"/>
      <c r="B64" s="126"/>
      <c r="C64" s="13" t="s">
        <v>51</v>
      </c>
      <c r="D64" s="21" t="s">
        <v>213</v>
      </c>
      <c r="E64" s="15">
        <v>728034.82</v>
      </c>
      <c r="F64" s="38">
        <v>81</v>
      </c>
      <c r="G64" s="15">
        <v>2144000</v>
      </c>
      <c r="H64" s="15">
        <v>1918200</v>
      </c>
      <c r="I64" s="15">
        <v>1913692.7</v>
      </c>
      <c r="J64" s="22">
        <f>(I64/H64)*100</f>
        <v>99.76502450213742</v>
      </c>
      <c r="K64" s="38">
        <f aca="true" t="shared" si="9" ref="K64:K75">(I64/E64)*100</f>
        <v>262.8573039954325</v>
      </c>
      <c r="L64" s="101" t="e">
        <f t="shared" si="3"/>
        <v>#DIV/0!</v>
      </c>
    </row>
    <row r="65" spans="1:12" ht="21.75" customHeight="1">
      <c r="A65" s="108"/>
      <c r="B65" s="126"/>
      <c r="C65" s="13">
        <v>6057</v>
      </c>
      <c r="D65" s="21" t="s">
        <v>213</v>
      </c>
      <c r="E65" s="15"/>
      <c r="F65" s="38"/>
      <c r="G65" s="15">
        <v>50000</v>
      </c>
      <c r="H65" s="15"/>
      <c r="I65" s="15"/>
      <c r="J65" s="22"/>
      <c r="K65" s="38"/>
      <c r="L65" s="101" t="e">
        <f t="shared" si="3"/>
        <v>#DIV/0!</v>
      </c>
    </row>
    <row r="66" spans="1:12" ht="21.75" customHeight="1">
      <c r="A66" s="108"/>
      <c r="B66" s="126"/>
      <c r="C66" s="13">
        <v>6058</v>
      </c>
      <c r="D66" s="21" t="s">
        <v>213</v>
      </c>
      <c r="E66" s="15">
        <v>34350</v>
      </c>
      <c r="F66" s="38">
        <v>100</v>
      </c>
      <c r="G66" s="15"/>
      <c r="H66" s="15"/>
      <c r="I66" s="15"/>
      <c r="J66" s="22"/>
      <c r="K66" s="38"/>
      <c r="L66" s="101" t="e">
        <f t="shared" si="3"/>
        <v>#DIV/0!</v>
      </c>
    </row>
    <row r="67" spans="1:12" ht="21.75" customHeight="1">
      <c r="A67" s="108"/>
      <c r="B67" s="126"/>
      <c r="C67" s="13">
        <v>6059</v>
      </c>
      <c r="D67" s="21" t="s">
        <v>213</v>
      </c>
      <c r="E67" s="15">
        <v>112526</v>
      </c>
      <c r="F67" s="38">
        <v>100</v>
      </c>
      <c r="G67" s="15">
        <v>33028</v>
      </c>
      <c r="H67" s="15">
        <v>44478</v>
      </c>
      <c r="I67" s="15">
        <v>42832.9</v>
      </c>
      <c r="J67" s="22">
        <f>(I67/H67)*100</f>
        <v>96.3013175052835</v>
      </c>
      <c r="K67" s="38">
        <f t="shared" si="9"/>
        <v>38.06489166948083</v>
      </c>
      <c r="L67" s="101" t="e">
        <f t="shared" si="3"/>
        <v>#DIV/0!</v>
      </c>
    </row>
    <row r="68" spans="1:12" ht="22.5" customHeight="1">
      <c r="A68" s="108"/>
      <c r="B68" s="126"/>
      <c r="C68" s="13">
        <v>6060</v>
      </c>
      <c r="D68" s="21" t="s">
        <v>259</v>
      </c>
      <c r="E68" s="15">
        <v>62200.13</v>
      </c>
      <c r="F68" s="38">
        <v>60</v>
      </c>
      <c r="G68" s="15"/>
      <c r="H68" s="15"/>
      <c r="I68" s="15"/>
      <c r="J68" s="22"/>
      <c r="K68" s="38"/>
      <c r="L68" s="101" t="e">
        <f t="shared" si="3"/>
        <v>#DIV/0!</v>
      </c>
    </row>
    <row r="69" spans="1:12" ht="24" customHeight="1">
      <c r="A69" s="107"/>
      <c r="B69" s="127"/>
      <c r="C69" s="13">
        <v>6069</v>
      </c>
      <c r="D69" s="21" t="s">
        <v>259</v>
      </c>
      <c r="E69" s="15">
        <v>709000</v>
      </c>
      <c r="F69" s="38">
        <v>100</v>
      </c>
      <c r="G69" s="15"/>
      <c r="H69" s="15"/>
      <c r="I69" s="15"/>
      <c r="J69" s="22"/>
      <c r="K69" s="38"/>
      <c r="L69" s="101" t="e">
        <f t="shared" si="3"/>
        <v>#DIV/0!</v>
      </c>
    </row>
    <row r="70" spans="1:12" ht="21">
      <c r="A70" s="119" t="s">
        <v>20</v>
      </c>
      <c r="B70" s="2"/>
      <c r="C70" s="2"/>
      <c r="D70" s="2" t="s">
        <v>52</v>
      </c>
      <c r="E70" s="5">
        <f>E74+E83+E85</f>
        <v>587784.73</v>
      </c>
      <c r="F70" s="3">
        <v>59</v>
      </c>
      <c r="G70" s="5">
        <f>G74+G83+G85</f>
        <v>1513510</v>
      </c>
      <c r="H70" s="5">
        <f>H74+H83+H85</f>
        <v>592610</v>
      </c>
      <c r="I70" s="5">
        <f>I74+I83+I85</f>
        <v>227673.44999999998</v>
      </c>
      <c r="J70" s="20">
        <f aca="true" t="shared" si="10" ref="J70:J89">(I70/H70)*100</f>
        <v>38.41876613624475</v>
      </c>
      <c r="K70" s="3">
        <f t="shared" si="9"/>
        <v>38.73415527484016</v>
      </c>
      <c r="L70" s="101" t="e">
        <f t="shared" si="3"/>
        <v>#DIV/0!</v>
      </c>
    </row>
    <row r="71" spans="1:12" ht="11.25">
      <c r="A71" s="108"/>
      <c r="B71" s="2"/>
      <c r="C71" s="2"/>
      <c r="D71" s="84" t="s">
        <v>8</v>
      </c>
      <c r="E71" s="70">
        <f>E75+E83+E87+E88+E89+E90+E91+E92+E94+E95+E96+E97+E86+E93+E76+E77+E78+E79+E80+E81+E82</f>
        <v>413444.86</v>
      </c>
      <c r="F71" s="91">
        <v>95</v>
      </c>
      <c r="G71" s="70">
        <f>G75+G83+G87+G88+G89+G90+G91+G92+G94+G95+G96+G97+G86+G93+G82+G76</f>
        <v>93510</v>
      </c>
      <c r="H71" s="70">
        <f>H75+H83+H87+H88+H89+H90+H91+H92+H94+H95+H96+H97+H86+H93+H82+H76</f>
        <v>146660</v>
      </c>
      <c r="I71" s="70">
        <f>I75+I83+I87+I88+I89+I90+I91+I92+I94+I95+I96+I97+I86+I93+I82+I76</f>
        <v>127610.14</v>
      </c>
      <c r="J71" s="92">
        <f t="shared" si="10"/>
        <v>87.01086867584891</v>
      </c>
      <c r="K71" s="91">
        <f t="shared" si="9"/>
        <v>30.86509286873224</v>
      </c>
      <c r="L71" s="101" t="e">
        <f t="shared" si="3"/>
        <v>#DIV/0!</v>
      </c>
    </row>
    <row r="72" spans="1:12" ht="11.25">
      <c r="A72" s="108"/>
      <c r="B72" s="2"/>
      <c r="C72" s="2"/>
      <c r="D72" s="84" t="s">
        <v>208</v>
      </c>
      <c r="E72" s="70">
        <f>E73</f>
        <v>174339.87</v>
      </c>
      <c r="F72" s="91">
        <v>31</v>
      </c>
      <c r="G72" s="70">
        <f>G73</f>
        <v>1420000</v>
      </c>
      <c r="H72" s="70">
        <f>H73</f>
        <v>445950</v>
      </c>
      <c r="I72" s="70">
        <f>I73</f>
        <v>100063.31</v>
      </c>
      <c r="J72" s="92">
        <f t="shared" si="10"/>
        <v>22.43823522816459</v>
      </c>
      <c r="K72" s="91">
        <f t="shared" si="9"/>
        <v>57.39554010221529</v>
      </c>
      <c r="L72" s="101" t="e">
        <f t="shared" si="3"/>
        <v>#DIV/0!</v>
      </c>
    </row>
    <row r="73" spans="1:12" ht="11.25">
      <c r="A73" s="108"/>
      <c r="B73" s="2"/>
      <c r="C73" s="2"/>
      <c r="D73" s="84" t="s">
        <v>9</v>
      </c>
      <c r="E73" s="70">
        <f>E98+E102+E99+E100+E101+E103+E104</f>
        <v>174339.87</v>
      </c>
      <c r="F73" s="91">
        <v>31</v>
      </c>
      <c r="G73" s="70">
        <f>G98+G102+G99+G100+G101+G103+G104</f>
        <v>1420000</v>
      </c>
      <c r="H73" s="70">
        <f>H98+H102+H99+H100+H101+H103+H104</f>
        <v>445950</v>
      </c>
      <c r="I73" s="70">
        <f>I98+I102+I99+I100+I101+I103+I104</f>
        <v>100063.31</v>
      </c>
      <c r="J73" s="92">
        <f t="shared" si="10"/>
        <v>22.43823522816459</v>
      </c>
      <c r="K73" s="91">
        <f t="shared" si="9"/>
        <v>57.39554010221529</v>
      </c>
      <c r="L73" s="101" t="e">
        <f t="shared" si="3"/>
        <v>#DIV/0!</v>
      </c>
    </row>
    <row r="74" spans="1:12" ht="22.5" customHeight="1">
      <c r="A74" s="108"/>
      <c r="B74" s="111" t="s">
        <v>53</v>
      </c>
      <c r="C74" s="2"/>
      <c r="D74" s="2" t="s">
        <v>54</v>
      </c>
      <c r="E74" s="5">
        <f>E75+E82+E76+E77+E78+E79+E80+E81</f>
        <v>296033.69999999995</v>
      </c>
      <c r="F74" s="3">
        <v>100</v>
      </c>
      <c r="G74" s="5">
        <f>G75+G82+G76+G77+G78+G79+G80+G81</f>
        <v>0</v>
      </c>
      <c r="H74" s="5">
        <f>H75+H82+H76+H77+H78+H79+H80+H81</f>
        <v>42825</v>
      </c>
      <c r="I74" s="5">
        <f>I75+I82+I76+I77+I78+I79+I80+I81</f>
        <v>41592.990000000005</v>
      </c>
      <c r="J74" s="38">
        <f t="shared" si="10"/>
        <v>97.12315236427321</v>
      </c>
      <c r="K74" s="38">
        <f t="shared" si="9"/>
        <v>14.050086189511536</v>
      </c>
      <c r="L74" s="101" t="e">
        <f t="shared" si="3"/>
        <v>#DIV/0!</v>
      </c>
    </row>
    <row r="75" spans="1:12" ht="55.5" customHeight="1">
      <c r="A75" s="108"/>
      <c r="B75" s="128"/>
      <c r="C75" s="13">
        <v>4160</v>
      </c>
      <c r="D75" s="13" t="s">
        <v>260</v>
      </c>
      <c r="E75" s="15">
        <v>292492.13</v>
      </c>
      <c r="F75" s="38">
        <v>100</v>
      </c>
      <c r="G75" s="15"/>
      <c r="H75" s="15"/>
      <c r="I75" s="15"/>
      <c r="J75" s="38"/>
      <c r="K75" s="38">
        <f t="shared" si="9"/>
        <v>0</v>
      </c>
      <c r="L75" s="101" t="e">
        <f t="shared" si="3"/>
        <v>#DIV/0!</v>
      </c>
    </row>
    <row r="76" spans="1:12" ht="12" customHeight="1">
      <c r="A76" s="108"/>
      <c r="B76" s="128"/>
      <c r="C76" s="13">
        <v>4300</v>
      </c>
      <c r="D76" s="13" t="s">
        <v>19</v>
      </c>
      <c r="E76" s="15">
        <v>334.11</v>
      </c>
      <c r="F76" s="38">
        <v>82</v>
      </c>
      <c r="G76" s="15"/>
      <c r="H76" s="15">
        <v>40225</v>
      </c>
      <c r="I76" s="15">
        <v>40224.55</v>
      </c>
      <c r="J76" s="38">
        <f t="shared" si="10"/>
        <v>99.99888129272841</v>
      </c>
      <c r="K76" s="38"/>
      <c r="L76" s="101" t="e">
        <f t="shared" si="3"/>
        <v>#DIV/0!</v>
      </c>
    </row>
    <row r="77" spans="1:12" ht="32.25" customHeight="1">
      <c r="A77" s="108"/>
      <c r="B77" s="128"/>
      <c r="C77" s="13">
        <v>4360</v>
      </c>
      <c r="D77" s="13" t="s">
        <v>170</v>
      </c>
      <c r="E77" s="15">
        <v>303.85</v>
      </c>
      <c r="F77" s="38">
        <v>93</v>
      </c>
      <c r="G77" s="15"/>
      <c r="H77" s="15"/>
      <c r="I77" s="15"/>
      <c r="J77" s="38"/>
      <c r="K77" s="38"/>
      <c r="L77" s="101" t="e">
        <f t="shared" si="3"/>
        <v>#DIV/0!</v>
      </c>
    </row>
    <row r="78" spans="1:12" ht="33" customHeight="1">
      <c r="A78" s="108"/>
      <c r="B78" s="128"/>
      <c r="C78" s="13">
        <v>4370</v>
      </c>
      <c r="D78" s="13" t="s">
        <v>171</v>
      </c>
      <c r="E78" s="15">
        <v>262.7</v>
      </c>
      <c r="F78" s="38">
        <v>100</v>
      </c>
      <c r="G78" s="15"/>
      <c r="H78" s="15"/>
      <c r="I78" s="15"/>
      <c r="J78" s="38"/>
      <c r="K78" s="38"/>
      <c r="L78" s="101" t="e">
        <f t="shared" si="3"/>
        <v>#DIV/0!</v>
      </c>
    </row>
    <row r="79" spans="1:12" ht="12.75" customHeight="1">
      <c r="A79" s="108"/>
      <c r="B79" s="128"/>
      <c r="C79" s="13">
        <v>4430</v>
      </c>
      <c r="D79" s="13" t="s">
        <v>35</v>
      </c>
      <c r="E79" s="15">
        <v>459.12</v>
      </c>
      <c r="F79" s="38">
        <v>64</v>
      </c>
      <c r="G79" s="15"/>
      <c r="H79" s="15"/>
      <c r="I79" s="15"/>
      <c r="J79" s="38"/>
      <c r="K79" s="38"/>
      <c r="L79" s="101" t="e">
        <f t="shared" si="3"/>
        <v>#DIV/0!</v>
      </c>
    </row>
    <row r="80" spans="1:12" ht="11.25" customHeight="1">
      <c r="A80" s="108"/>
      <c r="B80" s="128"/>
      <c r="C80" s="13">
        <v>4580</v>
      </c>
      <c r="D80" s="13" t="s">
        <v>59</v>
      </c>
      <c r="E80" s="15">
        <v>169</v>
      </c>
      <c r="F80" s="38">
        <v>97</v>
      </c>
      <c r="G80" s="15"/>
      <c r="H80" s="15"/>
      <c r="I80" s="15"/>
      <c r="J80" s="38"/>
      <c r="K80" s="38"/>
      <c r="L80" s="101" t="e">
        <f aca="true" t="shared" si="11" ref="L80:L143">I80/I827*100</f>
        <v>#DIV/0!</v>
      </c>
    </row>
    <row r="81" spans="1:12" ht="33" customHeight="1">
      <c r="A81" s="108"/>
      <c r="B81" s="128"/>
      <c r="C81" s="13">
        <v>4600</v>
      </c>
      <c r="D81" s="13" t="s">
        <v>234</v>
      </c>
      <c r="E81" s="15">
        <v>2012.79</v>
      </c>
      <c r="F81" s="38">
        <v>98</v>
      </c>
      <c r="G81" s="15"/>
      <c r="H81" s="15"/>
      <c r="I81" s="15"/>
      <c r="J81" s="38"/>
      <c r="K81" s="38"/>
      <c r="L81" s="101" t="e">
        <f t="shared" si="11"/>
        <v>#DIV/0!</v>
      </c>
    </row>
    <row r="82" spans="1:12" ht="23.25" customHeight="1">
      <c r="A82" s="108"/>
      <c r="B82" s="128"/>
      <c r="C82" s="13">
        <v>4610</v>
      </c>
      <c r="D82" s="13" t="s">
        <v>222</v>
      </c>
      <c r="E82" s="15"/>
      <c r="F82" s="38"/>
      <c r="G82" s="17"/>
      <c r="H82" s="15">
        <v>2600</v>
      </c>
      <c r="I82" s="15">
        <v>1368.44</v>
      </c>
      <c r="J82" s="38">
        <f t="shared" si="10"/>
        <v>52.63230769230769</v>
      </c>
      <c r="K82" s="38"/>
      <c r="L82" s="101" t="e">
        <f t="shared" si="11"/>
        <v>#DIV/0!</v>
      </c>
    </row>
    <row r="83" spans="1:12" ht="39.75" customHeight="1">
      <c r="A83" s="108"/>
      <c r="B83" s="111" t="s">
        <v>55</v>
      </c>
      <c r="C83" s="2"/>
      <c r="D83" s="2" t="s">
        <v>56</v>
      </c>
      <c r="E83" s="5">
        <f>E84</f>
        <v>8800</v>
      </c>
      <c r="F83" s="3">
        <v>100</v>
      </c>
      <c r="G83" s="5">
        <f>G84</f>
        <v>8000</v>
      </c>
      <c r="H83" s="5">
        <f>H84</f>
        <v>8000</v>
      </c>
      <c r="I83" s="5">
        <f>I84</f>
        <v>7333.26</v>
      </c>
      <c r="J83" s="20">
        <f t="shared" si="10"/>
        <v>91.66575</v>
      </c>
      <c r="K83" s="3">
        <f>(I83/E83)*100</f>
        <v>83.3325</v>
      </c>
      <c r="L83" s="101" t="e">
        <f t="shared" si="11"/>
        <v>#DIV/0!</v>
      </c>
    </row>
    <row r="84" spans="1:12" ht="11.25" customHeight="1">
      <c r="A84" s="108"/>
      <c r="B84" s="129"/>
      <c r="C84" s="13">
        <v>4300</v>
      </c>
      <c r="D84" s="13" t="s">
        <v>19</v>
      </c>
      <c r="E84" s="17">
        <v>8800</v>
      </c>
      <c r="F84" s="38">
        <v>100</v>
      </c>
      <c r="G84" s="15">
        <v>8000</v>
      </c>
      <c r="H84" s="15">
        <v>8000</v>
      </c>
      <c r="I84" s="15">
        <v>7333.26</v>
      </c>
      <c r="J84" s="22">
        <f t="shared" si="10"/>
        <v>91.66575</v>
      </c>
      <c r="K84" s="38">
        <f>(I84/E84)*100</f>
        <v>83.3325</v>
      </c>
      <c r="L84" s="101" t="e">
        <f t="shared" si="11"/>
        <v>#DIV/0!</v>
      </c>
    </row>
    <row r="85" spans="1:12" ht="30" customHeight="1">
      <c r="A85" s="108"/>
      <c r="B85" s="111">
        <v>70005</v>
      </c>
      <c r="C85" s="13"/>
      <c r="D85" s="2" t="s">
        <v>57</v>
      </c>
      <c r="E85" s="5">
        <f>E87+E88+E89+E90+E91+E92+E94+E98+E102+E95+E96+E97+E93+E100+E101+E103+E104+E86+E99</f>
        <v>282951.02999999997</v>
      </c>
      <c r="F85" s="3"/>
      <c r="G85" s="5">
        <f>G87+G88+G89+G90+G91+G92+G94+G98+G102+G95+G96+G97+G93+G100+G101+G103+G104+G86+G99</f>
        <v>1505510</v>
      </c>
      <c r="H85" s="5">
        <f>H87+H88+H89+H90+H91+H92+H94+H98+H102+H95+H96+H97+H93+H100+H101+H103+H104+H86+H99</f>
        <v>541785</v>
      </c>
      <c r="I85" s="5">
        <f>I87+I88+I89+I90+I91+I92+I94+I98+I102+I95+I96+I97+I93+I100+I101+I103+I104+I86+I99</f>
        <v>178747.19999999998</v>
      </c>
      <c r="J85" s="20">
        <f t="shared" si="10"/>
        <v>32.992275533652645</v>
      </c>
      <c r="K85" s="3">
        <f>(I85/E85)*100</f>
        <v>63.17248606587508</v>
      </c>
      <c r="L85" s="101" t="e">
        <f t="shared" si="11"/>
        <v>#DIV/0!</v>
      </c>
    </row>
    <row r="86" spans="1:12" ht="22.5">
      <c r="A86" s="108"/>
      <c r="B86" s="128"/>
      <c r="C86" s="13">
        <v>4010</v>
      </c>
      <c r="D86" s="13" t="s">
        <v>68</v>
      </c>
      <c r="E86" s="5"/>
      <c r="F86" s="3"/>
      <c r="G86" s="15">
        <v>1000</v>
      </c>
      <c r="H86" s="15"/>
      <c r="I86" s="5"/>
      <c r="J86" s="20"/>
      <c r="K86" s="3"/>
      <c r="L86" s="101" t="e">
        <f t="shared" si="11"/>
        <v>#DIV/0!</v>
      </c>
    </row>
    <row r="87" spans="1:12" ht="11.25" customHeight="1">
      <c r="A87" s="108"/>
      <c r="B87" s="128"/>
      <c r="C87" s="13" t="s">
        <v>28</v>
      </c>
      <c r="D87" s="13" t="s">
        <v>292</v>
      </c>
      <c r="E87" s="15"/>
      <c r="F87" s="3"/>
      <c r="G87" s="15">
        <v>300</v>
      </c>
      <c r="H87" s="15"/>
      <c r="I87" s="15"/>
      <c r="J87" s="20"/>
      <c r="K87" s="3"/>
      <c r="L87" s="101" t="e">
        <f t="shared" si="11"/>
        <v>#DIV/0!</v>
      </c>
    </row>
    <row r="88" spans="1:12" ht="14.25" customHeight="1">
      <c r="A88" s="108"/>
      <c r="B88" s="128"/>
      <c r="C88" s="13" t="s">
        <v>29</v>
      </c>
      <c r="D88" s="13" t="s">
        <v>46</v>
      </c>
      <c r="E88" s="15"/>
      <c r="F88" s="3"/>
      <c r="G88" s="15">
        <v>150</v>
      </c>
      <c r="H88" s="15"/>
      <c r="I88" s="15"/>
      <c r="J88" s="20"/>
      <c r="K88" s="3"/>
      <c r="L88" s="101" t="e">
        <f t="shared" si="11"/>
        <v>#DIV/0!</v>
      </c>
    </row>
    <row r="89" spans="1:12" ht="12.75" customHeight="1">
      <c r="A89" s="108"/>
      <c r="B89" s="128"/>
      <c r="C89" s="13" t="s">
        <v>31</v>
      </c>
      <c r="D89" s="13" t="s">
        <v>32</v>
      </c>
      <c r="E89" s="15">
        <v>240</v>
      </c>
      <c r="F89" s="38">
        <v>9.6</v>
      </c>
      <c r="G89" s="15">
        <v>2000</v>
      </c>
      <c r="H89" s="15">
        <v>2000</v>
      </c>
      <c r="I89" s="15">
        <v>1800</v>
      </c>
      <c r="J89" s="22">
        <f t="shared" si="10"/>
        <v>90</v>
      </c>
      <c r="K89" s="38">
        <f>(I89/E89)*100</f>
        <v>750</v>
      </c>
      <c r="L89" s="101" t="e">
        <f t="shared" si="11"/>
        <v>#DIV/0!</v>
      </c>
    </row>
    <row r="90" spans="1:12" ht="12" customHeight="1">
      <c r="A90" s="108"/>
      <c r="B90" s="128"/>
      <c r="C90" s="13" t="s">
        <v>33</v>
      </c>
      <c r="D90" s="13" t="s">
        <v>40</v>
      </c>
      <c r="E90" s="15">
        <v>21409.03</v>
      </c>
      <c r="F90" s="38">
        <v>90</v>
      </c>
      <c r="G90" s="15">
        <v>25000</v>
      </c>
      <c r="H90" s="15">
        <v>22400</v>
      </c>
      <c r="I90" s="15">
        <v>20342.4</v>
      </c>
      <c r="J90" s="38">
        <f aca="true" t="shared" si="12" ref="J90:J97">(I90/H90)*100</f>
        <v>90.81428571428573</v>
      </c>
      <c r="K90" s="38">
        <f>(I90/E90)*100</f>
        <v>95.01784994462618</v>
      </c>
      <c r="L90" s="101" t="e">
        <f t="shared" si="11"/>
        <v>#DIV/0!</v>
      </c>
    </row>
    <row r="91" spans="1:12" ht="12.75" customHeight="1">
      <c r="A91" s="108"/>
      <c r="B91" s="128"/>
      <c r="C91" s="13" t="s">
        <v>34</v>
      </c>
      <c r="D91" s="13" t="s">
        <v>15</v>
      </c>
      <c r="E91" s="15">
        <v>1563.13</v>
      </c>
      <c r="F91" s="38">
        <v>59</v>
      </c>
      <c r="G91" s="15">
        <v>1200</v>
      </c>
      <c r="H91" s="15">
        <v>975</v>
      </c>
      <c r="I91" s="15">
        <v>460.68</v>
      </c>
      <c r="J91" s="22">
        <f t="shared" si="12"/>
        <v>47.24923076923077</v>
      </c>
      <c r="K91" s="38"/>
      <c r="L91" s="101" t="e">
        <f t="shared" si="11"/>
        <v>#DIV/0!</v>
      </c>
    </row>
    <row r="92" spans="1:12" ht="12.75" customHeight="1">
      <c r="A92" s="108"/>
      <c r="B92" s="128"/>
      <c r="C92" s="13" t="s">
        <v>18</v>
      </c>
      <c r="D92" s="13" t="s">
        <v>19</v>
      </c>
      <c r="E92" s="15">
        <v>84959.57</v>
      </c>
      <c r="F92" s="38">
        <v>89</v>
      </c>
      <c r="G92" s="15">
        <v>55000</v>
      </c>
      <c r="H92" s="15">
        <v>67000</v>
      </c>
      <c r="I92" s="15">
        <v>52928.38</v>
      </c>
      <c r="J92" s="22">
        <f t="shared" si="12"/>
        <v>78.99758208955222</v>
      </c>
      <c r="K92" s="38">
        <f>(I92/E92)*100</f>
        <v>62.29831436293757</v>
      </c>
      <c r="L92" s="101" t="e">
        <f t="shared" si="11"/>
        <v>#DIV/0!</v>
      </c>
    </row>
    <row r="93" spans="1:12" ht="11.25" customHeight="1">
      <c r="A93" s="108"/>
      <c r="B93" s="128"/>
      <c r="C93" s="13">
        <v>4400</v>
      </c>
      <c r="D93" s="13" t="s">
        <v>180</v>
      </c>
      <c r="E93" s="15">
        <v>28</v>
      </c>
      <c r="F93" s="3"/>
      <c r="G93" s="15">
        <v>100</v>
      </c>
      <c r="H93" s="15">
        <v>100</v>
      </c>
      <c r="I93" s="15"/>
      <c r="J93" s="22">
        <f t="shared" si="12"/>
        <v>0</v>
      </c>
      <c r="K93" s="38"/>
      <c r="L93" s="101" t="e">
        <f t="shared" si="11"/>
        <v>#DIV/0!</v>
      </c>
    </row>
    <row r="94" spans="1:12" ht="12" customHeight="1">
      <c r="A94" s="108"/>
      <c r="B94" s="128"/>
      <c r="C94" s="13" t="s">
        <v>58</v>
      </c>
      <c r="D94" s="13" t="s">
        <v>35</v>
      </c>
      <c r="E94" s="15">
        <v>411.43</v>
      </c>
      <c r="F94" s="38">
        <v>28</v>
      </c>
      <c r="G94" s="15">
        <v>100</v>
      </c>
      <c r="H94" s="15">
        <v>2741</v>
      </c>
      <c r="I94" s="15">
        <v>2741</v>
      </c>
      <c r="J94" s="22">
        <f t="shared" si="12"/>
        <v>100</v>
      </c>
      <c r="K94" s="38"/>
      <c r="L94" s="101" t="e">
        <f t="shared" si="11"/>
        <v>#DIV/0!</v>
      </c>
    </row>
    <row r="95" spans="1:12" ht="21" customHeight="1">
      <c r="A95" s="108"/>
      <c r="B95" s="128"/>
      <c r="C95" s="13">
        <v>4520</v>
      </c>
      <c r="D95" s="21" t="s">
        <v>258</v>
      </c>
      <c r="E95" s="15"/>
      <c r="F95" s="38">
        <v>69</v>
      </c>
      <c r="G95" s="15">
        <v>600</v>
      </c>
      <c r="H95" s="15">
        <v>559</v>
      </c>
      <c r="I95" s="15">
        <v>411.43</v>
      </c>
      <c r="J95" s="22">
        <f t="shared" si="12"/>
        <v>73.6010733452594</v>
      </c>
      <c r="K95" s="38"/>
      <c r="L95" s="101" t="e">
        <f t="shared" si="11"/>
        <v>#DIV/0!</v>
      </c>
    </row>
    <row r="96" spans="1:12" ht="11.25">
      <c r="A96" s="108"/>
      <c r="B96" s="128"/>
      <c r="C96" s="13">
        <v>4580</v>
      </c>
      <c r="D96" s="13" t="s">
        <v>59</v>
      </c>
      <c r="E96" s="15"/>
      <c r="F96" s="38"/>
      <c r="G96" s="15">
        <v>10</v>
      </c>
      <c r="H96" s="15">
        <v>10</v>
      </c>
      <c r="I96" s="15"/>
      <c r="J96" s="22">
        <f t="shared" si="12"/>
        <v>0</v>
      </c>
      <c r="K96" s="38"/>
      <c r="L96" s="101" t="e">
        <f t="shared" si="11"/>
        <v>#DIV/0!</v>
      </c>
    </row>
    <row r="97" spans="1:12" ht="21" customHeight="1">
      <c r="A97" s="108"/>
      <c r="B97" s="128"/>
      <c r="C97" s="13">
        <v>4610</v>
      </c>
      <c r="D97" s="13" t="s">
        <v>291</v>
      </c>
      <c r="E97" s="15"/>
      <c r="F97" s="38"/>
      <c r="G97" s="15">
        <v>50</v>
      </c>
      <c r="H97" s="15">
        <v>50</v>
      </c>
      <c r="I97" s="15"/>
      <c r="J97" s="22">
        <f t="shared" si="12"/>
        <v>0</v>
      </c>
      <c r="K97" s="38"/>
      <c r="L97" s="101" t="e">
        <f t="shared" si="11"/>
        <v>#DIV/0!</v>
      </c>
    </row>
    <row r="98" spans="1:12" ht="21" customHeight="1">
      <c r="A98" s="108"/>
      <c r="B98" s="128"/>
      <c r="C98" s="13" t="s">
        <v>51</v>
      </c>
      <c r="D98" s="13" t="s">
        <v>21</v>
      </c>
      <c r="E98" s="15">
        <v>70599.32</v>
      </c>
      <c r="F98" s="38">
        <v>60</v>
      </c>
      <c r="G98" s="15">
        <v>44000</v>
      </c>
      <c r="H98" s="15">
        <v>100950</v>
      </c>
      <c r="I98" s="15">
        <v>97004.67</v>
      </c>
      <c r="J98" s="22">
        <f>(I98/H98)*100</f>
        <v>96.09179791976226</v>
      </c>
      <c r="K98" s="38">
        <f>(I98/E98)*100</f>
        <v>137.40170585212434</v>
      </c>
      <c r="L98" s="101" t="e">
        <f t="shared" si="11"/>
        <v>#DIV/0!</v>
      </c>
    </row>
    <row r="99" spans="1:12" ht="33.75">
      <c r="A99" s="108"/>
      <c r="B99" s="128"/>
      <c r="C99" s="13">
        <v>6057</v>
      </c>
      <c r="D99" s="13" t="s">
        <v>21</v>
      </c>
      <c r="E99" s="15"/>
      <c r="F99" s="38"/>
      <c r="G99" s="15">
        <v>961800</v>
      </c>
      <c r="H99" s="15">
        <v>237330</v>
      </c>
      <c r="I99" s="15"/>
      <c r="J99" s="22"/>
      <c r="K99" s="38"/>
      <c r="L99" s="101" t="e">
        <f t="shared" si="11"/>
        <v>#DIV/0!</v>
      </c>
    </row>
    <row r="100" spans="1:12" ht="21" customHeight="1">
      <c r="A100" s="108"/>
      <c r="B100" s="128"/>
      <c r="C100" s="13">
        <v>6058</v>
      </c>
      <c r="D100" s="13" t="s">
        <v>21</v>
      </c>
      <c r="E100" s="15">
        <v>9306.23</v>
      </c>
      <c r="F100" s="38">
        <v>93</v>
      </c>
      <c r="G100" s="15"/>
      <c r="H100" s="15"/>
      <c r="I100" s="15"/>
      <c r="J100" s="22"/>
      <c r="K100" s="38"/>
      <c r="L100" s="101" t="e">
        <f t="shared" si="11"/>
        <v>#DIV/0!</v>
      </c>
    </row>
    <row r="101" spans="1:12" ht="21" customHeight="1">
      <c r="A101" s="108"/>
      <c r="B101" s="128"/>
      <c r="C101" s="13">
        <v>6059</v>
      </c>
      <c r="D101" s="13" t="s">
        <v>21</v>
      </c>
      <c r="E101" s="15">
        <v>55444.73</v>
      </c>
      <c r="F101" s="38">
        <v>14</v>
      </c>
      <c r="G101" s="15">
        <v>412200</v>
      </c>
      <c r="H101" s="15">
        <v>104870</v>
      </c>
      <c r="I101" s="15">
        <v>746.49</v>
      </c>
      <c r="J101" s="22">
        <f>(I101/H101)*100</f>
        <v>0.7118241632497377</v>
      </c>
      <c r="K101" s="38"/>
      <c r="L101" s="101" t="e">
        <f t="shared" si="11"/>
        <v>#DIV/0!</v>
      </c>
    </row>
    <row r="102" spans="1:12" ht="20.25" customHeight="1">
      <c r="A102" s="108"/>
      <c r="B102" s="128"/>
      <c r="C102" s="13" t="s">
        <v>60</v>
      </c>
      <c r="D102" s="13" t="s">
        <v>293</v>
      </c>
      <c r="E102" s="15">
        <v>19304.8</v>
      </c>
      <c r="F102" s="38">
        <v>97.5</v>
      </c>
      <c r="G102" s="15">
        <v>2000</v>
      </c>
      <c r="H102" s="15">
        <v>2800</v>
      </c>
      <c r="I102" s="15">
        <v>2312.15</v>
      </c>
      <c r="J102" s="22">
        <f>(I102/H102)*100</f>
        <v>82.57678571428572</v>
      </c>
      <c r="K102" s="38">
        <f>(I102/E102)*100</f>
        <v>11.977073059549957</v>
      </c>
      <c r="L102" s="101" t="e">
        <f t="shared" si="11"/>
        <v>#DIV/0!</v>
      </c>
    </row>
    <row r="103" spans="1:12" ht="21" customHeight="1">
      <c r="A103" s="108"/>
      <c r="B103" s="126"/>
      <c r="C103" s="13">
        <v>6068</v>
      </c>
      <c r="D103" s="13" t="s">
        <v>293</v>
      </c>
      <c r="E103" s="15">
        <v>11294.55</v>
      </c>
      <c r="F103" s="38">
        <v>94</v>
      </c>
      <c r="G103" s="15"/>
      <c r="H103" s="15"/>
      <c r="I103" s="15"/>
      <c r="J103" s="22"/>
      <c r="K103" s="38"/>
      <c r="L103" s="101" t="e">
        <f t="shared" si="11"/>
        <v>#DIV/0!</v>
      </c>
    </row>
    <row r="104" spans="1:12" ht="21" customHeight="1">
      <c r="A104" s="108"/>
      <c r="B104" s="127"/>
      <c r="C104" s="13">
        <v>6069</v>
      </c>
      <c r="D104" s="13" t="s">
        <v>293</v>
      </c>
      <c r="E104" s="15">
        <v>8390.24</v>
      </c>
      <c r="F104" s="38">
        <v>100</v>
      </c>
      <c r="G104" s="15"/>
      <c r="H104" s="15"/>
      <c r="I104" s="15"/>
      <c r="J104" s="22"/>
      <c r="K104" s="38"/>
      <c r="L104" s="101" t="e">
        <f t="shared" si="11"/>
        <v>#DIV/0!</v>
      </c>
    </row>
    <row r="105" spans="1:12" ht="21">
      <c r="A105" s="122" t="s">
        <v>61</v>
      </c>
      <c r="B105" s="2"/>
      <c r="C105" s="2"/>
      <c r="D105" s="2" t="s">
        <v>62</v>
      </c>
      <c r="E105" s="68">
        <f>E106+E109</f>
        <v>29614.35</v>
      </c>
      <c r="F105" s="71">
        <v>43.5</v>
      </c>
      <c r="G105" s="68">
        <f>G106+G109</f>
        <v>28288</v>
      </c>
      <c r="H105" s="68">
        <f>H106+H109</f>
        <v>57588</v>
      </c>
      <c r="I105" s="68">
        <f>I106+I109</f>
        <v>30697.36</v>
      </c>
      <c r="J105" s="73">
        <f>(I105/H105)*100</f>
        <v>53.30513301382233</v>
      </c>
      <c r="K105" s="71">
        <f>(I105/E105)*100</f>
        <v>103.65704464220893</v>
      </c>
      <c r="L105" s="101" t="e">
        <f t="shared" si="11"/>
        <v>#DIV/0!</v>
      </c>
    </row>
    <row r="106" spans="1:12" ht="31.5">
      <c r="A106" s="110"/>
      <c r="B106" s="111">
        <v>71004</v>
      </c>
      <c r="C106" s="2"/>
      <c r="D106" s="2" t="s">
        <v>63</v>
      </c>
      <c r="E106" s="68">
        <f>E107+E108</f>
        <v>27105.26</v>
      </c>
      <c r="F106" s="71">
        <v>41</v>
      </c>
      <c r="G106" s="68">
        <f>G107+G108</f>
        <v>26288</v>
      </c>
      <c r="H106" s="68">
        <f>H107+H108</f>
        <v>54688</v>
      </c>
      <c r="I106" s="68">
        <f>I107+I108</f>
        <v>27797.36</v>
      </c>
      <c r="J106" s="71">
        <f aca="true" t="shared" si="13" ref="J106:J111">(I106/H106)*100</f>
        <v>50.82899356348742</v>
      </c>
      <c r="K106" s="71">
        <f>(I106/E106)*100</f>
        <v>102.55337893825775</v>
      </c>
      <c r="L106" s="101" t="e">
        <f t="shared" si="11"/>
        <v>#DIV/0!</v>
      </c>
    </row>
    <row r="107" spans="1:12" ht="9.75" customHeight="1">
      <c r="A107" s="110"/>
      <c r="B107" s="116"/>
      <c r="C107" s="13">
        <v>4300</v>
      </c>
      <c r="D107" s="13" t="s">
        <v>19</v>
      </c>
      <c r="E107" s="61">
        <v>27005.26</v>
      </c>
      <c r="F107" s="71">
        <v>41.4</v>
      </c>
      <c r="G107" s="61">
        <v>26188</v>
      </c>
      <c r="H107" s="61">
        <v>54648</v>
      </c>
      <c r="I107" s="61">
        <v>27797.36</v>
      </c>
      <c r="J107" s="74">
        <f t="shared" si="13"/>
        <v>50.86619821402431</v>
      </c>
      <c r="K107" s="75">
        <f aca="true" t="shared" si="14" ref="K107:K120">(I107/E107)*100</f>
        <v>102.93313228608056</v>
      </c>
      <c r="L107" s="101" t="e">
        <f t="shared" si="11"/>
        <v>#DIV/0!</v>
      </c>
    </row>
    <row r="108" spans="1:12" ht="33.75">
      <c r="A108" s="110"/>
      <c r="B108" s="127"/>
      <c r="C108" s="13">
        <v>4610</v>
      </c>
      <c r="D108" s="13" t="s">
        <v>222</v>
      </c>
      <c r="E108" s="61">
        <v>100</v>
      </c>
      <c r="F108" s="71">
        <v>100</v>
      </c>
      <c r="G108" s="61">
        <v>100</v>
      </c>
      <c r="H108" s="61">
        <v>40</v>
      </c>
      <c r="I108" s="61"/>
      <c r="J108" s="74">
        <f t="shared" si="13"/>
        <v>0</v>
      </c>
      <c r="K108" s="75"/>
      <c r="L108" s="101" t="e">
        <f t="shared" si="11"/>
        <v>#DIV/0!</v>
      </c>
    </row>
    <row r="109" spans="1:12" ht="11.25">
      <c r="A109" s="110"/>
      <c r="B109" s="112">
        <v>71035</v>
      </c>
      <c r="C109" s="2"/>
      <c r="D109" s="2" t="s">
        <v>64</v>
      </c>
      <c r="E109" s="68">
        <f>E110+E111</f>
        <v>2509.09</v>
      </c>
      <c r="F109" s="71">
        <v>92.6</v>
      </c>
      <c r="G109" s="68">
        <f>G110+G111</f>
        <v>2000</v>
      </c>
      <c r="H109" s="68">
        <f>H110+H111</f>
        <v>2900</v>
      </c>
      <c r="I109" s="68">
        <f>I110+I111</f>
        <v>2900</v>
      </c>
      <c r="J109" s="73">
        <f t="shared" si="13"/>
        <v>100</v>
      </c>
      <c r="K109" s="71">
        <f t="shared" si="14"/>
        <v>115.57975202164927</v>
      </c>
      <c r="L109" s="101" t="e">
        <f t="shared" si="11"/>
        <v>#DIV/0!</v>
      </c>
    </row>
    <row r="110" spans="1:12" ht="9.75" customHeight="1">
      <c r="A110" s="110"/>
      <c r="B110" s="118"/>
      <c r="C110" s="13">
        <v>4210</v>
      </c>
      <c r="D110" s="13" t="s">
        <v>14</v>
      </c>
      <c r="E110" s="61">
        <v>322.57</v>
      </c>
      <c r="F110" s="71">
        <v>63.2</v>
      </c>
      <c r="G110" s="61">
        <v>700</v>
      </c>
      <c r="H110" s="61">
        <v>59.8</v>
      </c>
      <c r="I110" s="61">
        <v>59.8</v>
      </c>
      <c r="J110" s="74">
        <f t="shared" si="13"/>
        <v>100</v>
      </c>
      <c r="K110" s="75"/>
      <c r="L110" s="101" t="e">
        <f t="shared" si="11"/>
        <v>#DIV/0!</v>
      </c>
    </row>
    <row r="111" spans="1:12" ht="12" customHeight="1">
      <c r="A111" s="110"/>
      <c r="B111" s="118"/>
      <c r="C111" s="13">
        <v>4300</v>
      </c>
      <c r="D111" s="13" t="s">
        <v>19</v>
      </c>
      <c r="E111" s="61">
        <v>2186.52</v>
      </c>
      <c r="F111" s="71">
        <v>99.4</v>
      </c>
      <c r="G111" s="61">
        <v>1300</v>
      </c>
      <c r="H111" s="61">
        <v>2840.2</v>
      </c>
      <c r="I111" s="61">
        <v>2840.2</v>
      </c>
      <c r="J111" s="74">
        <f t="shared" si="13"/>
        <v>100</v>
      </c>
      <c r="K111" s="75">
        <f t="shared" si="14"/>
        <v>129.89590765234254</v>
      </c>
      <c r="L111" s="101" t="e">
        <f t="shared" si="11"/>
        <v>#DIV/0!</v>
      </c>
    </row>
    <row r="112" spans="1:12" ht="21">
      <c r="A112" s="119" t="s">
        <v>65</v>
      </c>
      <c r="B112" s="25"/>
      <c r="C112" s="2"/>
      <c r="D112" s="2" t="s">
        <v>66</v>
      </c>
      <c r="E112" s="68">
        <f>E115+E123+E129+E168+E159</f>
        <v>2174292.2800000007</v>
      </c>
      <c r="F112" s="71">
        <v>98</v>
      </c>
      <c r="G112" s="68">
        <f>G115+G123+G129+G168+G159</f>
        <v>2165608</v>
      </c>
      <c r="H112" s="68">
        <f>H115+H123+H129+H168+H159</f>
        <v>2333949</v>
      </c>
      <c r="I112" s="68">
        <f>I115+I123+I129+I168+I159</f>
        <v>2248757.0999999996</v>
      </c>
      <c r="J112" s="73">
        <f aca="true" t="shared" si="15" ref="J112:J121">(I112/H112)*100</f>
        <v>96.34988168121924</v>
      </c>
      <c r="K112" s="71">
        <f t="shared" si="14"/>
        <v>103.4247842704937</v>
      </c>
      <c r="L112" s="101" t="e">
        <f t="shared" si="11"/>
        <v>#DIV/0!</v>
      </c>
    </row>
    <row r="113" spans="1:12" ht="11.25">
      <c r="A113" s="108"/>
      <c r="B113" s="25"/>
      <c r="C113" s="2"/>
      <c r="D113" s="84" t="s">
        <v>8</v>
      </c>
      <c r="E113" s="70">
        <f>E115+E123+E129-E158+E159+E168</f>
        <v>2164427.2800000007</v>
      </c>
      <c r="F113" s="91">
        <v>98</v>
      </c>
      <c r="G113" s="70">
        <f>G115+G123+G129-G158+G159+G168</f>
        <v>2157108</v>
      </c>
      <c r="H113" s="70">
        <f>H115+H123+H129-H158+H159+H168</f>
        <v>2325449</v>
      </c>
      <c r="I113" s="70">
        <f>I115+I123+I129-I158+I159+I168</f>
        <v>2243647.0999999996</v>
      </c>
      <c r="J113" s="73">
        <f t="shared" si="15"/>
        <v>96.48231803836592</v>
      </c>
      <c r="K113" s="71">
        <f t="shared" si="14"/>
        <v>103.66008231055002</v>
      </c>
      <c r="L113" s="101" t="e">
        <f t="shared" si="11"/>
        <v>#DIV/0!</v>
      </c>
    </row>
    <row r="114" spans="1:12" ht="11.25">
      <c r="A114" s="108"/>
      <c r="B114" s="25"/>
      <c r="C114" s="2"/>
      <c r="D114" s="84" t="s">
        <v>9</v>
      </c>
      <c r="E114" s="70">
        <f>E158</f>
        <v>9865</v>
      </c>
      <c r="F114" s="91">
        <v>82</v>
      </c>
      <c r="G114" s="70">
        <f>G158</f>
        <v>8500</v>
      </c>
      <c r="H114" s="70">
        <f>H158</f>
        <v>8500</v>
      </c>
      <c r="I114" s="70">
        <f>I158</f>
        <v>5110</v>
      </c>
      <c r="J114" s="91">
        <f t="shared" si="15"/>
        <v>60.11764705882353</v>
      </c>
      <c r="K114" s="91">
        <f t="shared" si="14"/>
        <v>51.79929042067917</v>
      </c>
      <c r="L114" s="101" t="e">
        <f t="shared" si="11"/>
        <v>#DIV/0!</v>
      </c>
    </row>
    <row r="115" spans="1:12" ht="11.25" customHeight="1">
      <c r="A115" s="108"/>
      <c r="B115" s="105">
        <v>75011</v>
      </c>
      <c r="C115" s="2"/>
      <c r="D115" s="2" t="s">
        <v>67</v>
      </c>
      <c r="E115" s="68">
        <f>E116+E117+E118+E119+E122+E120+E121</f>
        <v>129489.66000000002</v>
      </c>
      <c r="F115" s="71">
        <v>95</v>
      </c>
      <c r="G115" s="68">
        <f>G116+G117+G118+G119+G122+G120+G121</f>
        <v>139800</v>
      </c>
      <c r="H115" s="68">
        <f>H116+H117+H118+H119+H122+H120+H121</f>
        <v>147336</v>
      </c>
      <c r="I115" s="68">
        <f>I116+I117+I118+I119+I122+I120+I121</f>
        <v>130789.33000000002</v>
      </c>
      <c r="J115" s="73">
        <f t="shared" si="15"/>
        <v>88.76943177499051</v>
      </c>
      <c r="K115" s="71">
        <f t="shared" si="14"/>
        <v>101.00368631750212</v>
      </c>
      <c r="L115" s="101" t="e">
        <f t="shared" si="11"/>
        <v>#DIV/0!</v>
      </c>
    </row>
    <row r="116" spans="1:12" ht="20.25" customHeight="1">
      <c r="A116" s="108"/>
      <c r="B116" s="108"/>
      <c r="C116" s="13" t="s">
        <v>43</v>
      </c>
      <c r="D116" s="13" t="s">
        <v>68</v>
      </c>
      <c r="E116" s="61">
        <v>92752.16</v>
      </c>
      <c r="F116" s="75">
        <v>96</v>
      </c>
      <c r="G116" s="61">
        <v>92600</v>
      </c>
      <c r="H116" s="61">
        <v>102636</v>
      </c>
      <c r="I116" s="61">
        <v>94442.31</v>
      </c>
      <c r="J116" s="75">
        <f t="shared" si="15"/>
        <v>92.01674850929497</v>
      </c>
      <c r="K116" s="75">
        <f t="shared" si="14"/>
        <v>101.82222171429754</v>
      </c>
      <c r="L116" s="101" t="e">
        <f t="shared" si="11"/>
        <v>#DIV/0!</v>
      </c>
    </row>
    <row r="117" spans="1:12" ht="21.75" customHeight="1">
      <c r="A117" s="108"/>
      <c r="B117" s="108"/>
      <c r="C117" s="13">
        <v>4040</v>
      </c>
      <c r="D117" s="13" t="s">
        <v>69</v>
      </c>
      <c r="E117" s="61">
        <v>6580.8</v>
      </c>
      <c r="F117" s="75">
        <v>100</v>
      </c>
      <c r="G117" s="61">
        <v>7500</v>
      </c>
      <c r="H117" s="61">
        <v>7500</v>
      </c>
      <c r="I117" s="61">
        <v>7135.71</v>
      </c>
      <c r="J117" s="74">
        <f t="shared" si="15"/>
        <v>95.14280000000001</v>
      </c>
      <c r="K117" s="75">
        <f t="shared" si="14"/>
        <v>108.43225747629468</v>
      </c>
      <c r="L117" s="101" t="e">
        <f t="shared" si="11"/>
        <v>#DIV/0!</v>
      </c>
    </row>
    <row r="118" spans="1:12" ht="21" customHeight="1">
      <c r="A118" s="108"/>
      <c r="B118" s="108"/>
      <c r="C118" s="13">
        <v>4110</v>
      </c>
      <c r="D118" s="13" t="s">
        <v>187</v>
      </c>
      <c r="E118" s="61">
        <v>14165.4</v>
      </c>
      <c r="F118" s="75">
        <v>87</v>
      </c>
      <c r="G118" s="61">
        <v>21300</v>
      </c>
      <c r="H118" s="61">
        <v>22000</v>
      </c>
      <c r="I118" s="61">
        <v>15108.5</v>
      </c>
      <c r="J118" s="74">
        <f t="shared" si="15"/>
        <v>68.675</v>
      </c>
      <c r="K118" s="75">
        <f t="shared" si="14"/>
        <v>106.65777175370974</v>
      </c>
      <c r="L118" s="101" t="e">
        <f t="shared" si="11"/>
        <v>#DIV/0!</v>
      </c>
    </row>
    <row r="119" spans="1:12" ht="12" customHeight="1">
      <c r="A119" s="108"/>
      <c r="B119" s="108"/>
      <c r="C119" s="13">
        <v>4120</v>
      </c>
      <c r="D119" s="13" t="s">
        <v>30</v>
      </c>
      <c r="E119" s="61">
        <v>2284.74</v>
      </c>
      <c r="F119" s="75">
        <v>82</v>
      </c>
      <c r="G119" s="61">
        <v>3500</v>
      </c>
      <c r="H119" s="61">
        <v>2800</v>
      </c>
      <c r="I119" s="61">
        <v>2181.05</v>
      </c>
      <c r="J119" s="75">
        <f t="shared" si="15"/>
        <v>77.89464285714286</v>
      </c>
      <c r="K119" s="75">
        <f t="shared" si="14"/>
        <v>95.46162801894309</v>
      </c>
      <c r="L119" s="101" t="e">
        <f t="shared" si="11"/>
        <v>#DIV/0!</v>
      </c>
    </row>
    <row r="120" spans="1:12" ht="22.5">
      <c r="A120" s="108"/>
      <c r="B120" s="108"/>
      <c r="C120" s="13">
        <v>4210</v>
      </c>
      <c r="D120" s="13" t="s">
        <v>14</v>
      </c>
      <c r="E120" s="61">
        <v>5807.6</v>
      </c>
      <c r="F120" s="75">
        <v>97</v>
      </c>
      <c r="G120" s="61">
        <v>7000</v>
      </c>
      <c r="H120" s="61">
        <v>7010</v>
      </c>
      <c r="I120" s="61">
        <v>6744.41</v>
      </c>
      <c r="J120" s="74">
        <f t="shared" si="15"/>
        <v>96.21126961483594</v>
      </c>
      <c r="K120" s="75">
        <f t="shared" si="14"/>
        <v>116.1307596941938</v>
      </c>
      <c r="L120" s="101" t="e">
        <f t="shared" si="11"/>
        <v>#DIV/0!</v>
      </c>
    </row>
    <row r="121" spans="1:12" ht="11.25" customHeight="1">
      <c r="A121" s="108"/>
      <c r="B121" s="108"/>
      <c r="C121" s="13">
        <v>4300</v>
      </c>
      <c r="D121" s="13" t="s">
        <v>19</v>
      </c>
      <c r="E121" s="61">
        <v>4668.96</v>
      </c>
      <c r="F121" s="75">
        <v>99</v>
      </c>
      <c r="G121" s="61">
        <v>4500</v>
      </c>
      <c r="H121" s="61">
        <v>1990</v>
      </c>
      <c r="I121" s="61">
        <v>1777.35</v>
      </c>
      <c r="J121" s="74">
        <f t="shared" si="15"/>
        <v>89.31407035175879</v>
      </c>
      <c r="K121" s="75">
        <f aca="true" t="shared" si="16" ref="K121:K127">(I121/E121)*100</f>
        <v>38.06736403824406</v>
      </c>
      <c r="L121" s="101" t="e">
        <f t="shared" si="11"/>
        <v>#DIV/0!</v>
      </c>
    </row>
    <row r="122" spans="1:12" ht="11.25">
      <c r="A122" s="108"/>
      <c r="B122" s="108"/>
      <c r="C122" s="13">
        <v>4440</v>
      </c>
      <c r="D122" s="13" t="s">
        <v>70</v>
      </c>
      <c r="E122" s="61">
        <v>3230</v>
      </c>
      <c r="F122" s="75">
        <v>100</v>
      </c>
      <c r="G122" s="61">
        <v>3400</v>
      </c>
      <c r="H122" s="61">
        <v>3400</v>
      </c>
      <c r="I122" s="61">
        <v>3400</v>
      </c>
      <c r="J122" s="75">
        <f>(I122/H122)*100</f>
        <v>100</v>
      </c>
      <c r="K122" s="75">
        <f t="shared" si="16"/>
        <v>105.26315789473684</v>
      </c>
      <c r="L122" s="101" t="e">
        <f t="shared" si="11"/>
        <v>#DIV/0!</v>
      </c>
    </row>
    <row r="123" spans="1:12" ht="11.25">
      <c r="A123" s="108"/>
      <c r="B123" s="105">
        <v>75022</v>
      </c>
      <c r="C123" s="2"/>
      <c r="D123" s="2" t="s">
        <v>71</v>
      </c>
      <c r="E123" s="68">
        <f>E124+E125+E126+E127+E128</f>
        <v>91049.7</v>
      </c>
      <c r="F123" s="71">
        <v>96.2</v>
      </c>
      <c r="G123" s="68">
        <f>G124+G125+G126+G127+G128</f>
        <v>81700</v>
      </c>
      <c r="H123" s="68">
        <f>H124+H125+H126+H127+H128</f>
        <v>84900</v>
      </c>
      <c r="I123" s="68">
        <f>I124+I125+I126+I127+I128</f>
        <v>83895.95</v>
      </c>
      <c r="J123" s="73">
        <f>(I123/H123)*100</f>
        <v>98.81737338044758</v>
      </c>
      <c r="K123" s="71">
        <f t="shared" si="16"/>
        <v>92.14302737955205</v>
      </c>
      <c r="L123" s="101" t="e">
        <f t="shared" si="11"/>
        <v>#DIV/0!</v>
      </c>
    </row>
    <row r="124" spans="1:12" ht="21.75" customHeight="1">
      <c r="A124" s="108"/>
      <c r="B124" s="108"/>
      <c r="C124" s="13">
        <v>3030</v>
      </c>
      <c r="D124" s="13" t="s">
        <v>72</v>
      </c>
      <c r="E124" s="61">
        <v>71918.78</v>
      </c>
      <c r="F124" s="75">
        <v>96</v>
      </c>
      <c r="G124" s="61">
        <v>66000</v>
      </c>
      <c r="H124" s="61">
        <v>66900</v>
      </c>
      <c r="I124" s="61">
        <v>66862.67</v>
      </c>
      <c r="J124" s="74">
        <f aca="true" t="shared" si="17" ref="J124:J175">(I124/H124)*100</f>
        <v>99.94420029895366</v>
      </c>
      <c r="K124" s="75">
        <f t="shared" si="16"/>
        <v>92.96969442473856</v>
      </c>
      <c r="L124" s="101" t="e">
        <f t="shared" si="11"/>
        <v>#DIV/0!</v>
      </c>
    </row>
    <row r="125" spans="1:12" ht="11.25" customHeight="1">
      <c r="A125" s="108"/>
      <c r="B125" s="108"/>
      <c r="C125" s="13">
        <v>4210</v>
      </c>
      <c r="D125" s="13" t="s">
        <v>14</v>
      </c>
      <c r="E125" s="61">
        <v>11798.9</v>
      </c>
      <c r="F125" s="75">
        <v>98</v>
      </c>
      <c r="G125" s="61">
        <v>9000</v>
      </c>
      <c r="H125" s="61">
        <v>9120</v>
      </c>
      <c r="I125" s="61">
        <v>8622.4</v>
      </c>
      <c r="J125" s="74">
        <f t="shared" si="17"/>
        <v>94.54385964912281</v>
      </c>
      <c r="K125" s="75">
        <f t="shared" si="16"/>
        <v>73.07799879649798</v>
      </c>
      <c r="L125" s="101" t="e">
        <f t="shared" si="11"/>
        <v>#DIV/0!</v>
      </c>
    </row>
    <row r="126" spans="1:12" ht="13.5" customHeight="1">
      <c r="A126" s="108"/>
      <c r="B126" s="108"/>
      <c r="C126" s="13">
        <v>4300</v>
      </c>
      <c r="D126" s="13" t="s">
        <v>19</v>
      </c>
      <c r="E126" s="61">
        <v>7226.59</v>
      </c>
      <c r="F126" s="75">
        <v>94</v>
      </c>
      <c r="G126" s="61">
        <v>6500</v>
      </c>
      <c r="H126" s="61">
        <v>8680</v>
      </c>
      <c r="I126" s="61">
        <v>8410.88</v>
      </c>
      <c r="J126" s="74">
        <f t="shared" si="17"/>
        <v>96.8995391705069</v>
      </c>
      <c r="K126" s="75">
        <f t="shared" si="16"/>
        <v>116.38795061017713</v>
      </c>
      <c r="L126" s="101" t="e">
        <f t="shared" si="11"/>
        <v>#DIV/0!</v>
      </c>
    </row>
    <row r="127" spans="1:12" ht="12.75" customHeight="1">
      <c r="A127" s="108"/>
      <c r="B127" s="108"/>
      <c r="C127" s="13">
        <v>4410</v>
      </c>
      <c r="D127" s="13" t="s">
        <v>73</v>
      </c>
      <c r="E127" s="61">
        <v>83.58</v>
      </c>
      <c r="F127" s="75">
        <v>42</v>
      </c>
      <c r="G127" s="61">
        <v>200</v>
      </c>
      <c r="H127" s="61">
        <v>200</v>
      </c>
      <c r="I127" s="61"/>
      <c r="J127" s="74">
        <f t="shared" si="17"/>
        <v>0</v>
      </c>
      <c r="K127" s="75">
        <f t="shared" si="16"/>
        <v>0</v>
      </c>
      <c r="L127" s="101" t="e">
        <f t="shared" si="11"/>
        <v>#DIV/0!</v>
      </c>
    </row>
    <row r="128" spans="1:12" ht="33.75">
      <c r="A128" s="108"/>
      <c r="B128" s="107"/>
      <c r="C128" s="13">
        <v>4750</v>
      </c>
      <c r="D128" s="13" t="s">
        <v>237</v>
      </c>
      <c r="E128" s="61">
        <v>21.85</v>
      </c>
      <c r="F128" s="75"/>
      <c r="G128" s="61"/>
      <c r="H128" s="61"/>
      <c r="I128" s="61"/>
      <c r="J128" s="74"/>
      <c r="K128" s="75"/>
      <c r="L128" s="101" t="e">
        <f t="shared" si="11"/>
        <v>#DIV/0!</v>
      </c>
    </row>
    <row r="129" spans="1:12" ht="11.25">
      <c r="A129" s="108"/>
      <c r="B129" s="109">
        <v>75023</v>
      </c>
      <c r="C129" s="2"/>
      <c r="D129" s="2" t="s">
        <v>75</v>
      </c>
      <c r="E129" s="59">
        <f>E130+E131+E132+E133+E134+E135+E136+E137+E138+E139+E140+E141+E142+E146+E147+E148+E149+E150+E158+E143+E144+E145+E155+E156+E157+E152+E153+E151+E154</f>
        <v>1871267.7700000007</v>
      </c>
      <c r="F129" s="65">
        <v>98</v>
      </c>
      <c r="G129" s="59">
        <f>G130+G131+G132+G133+G134+G135+G136+G137+G138+G139+G140+G141+G142+G146+G147+G148+G149+G150+G158+G143+G144+G145+G155+G156+G157+G152+G153+G151+G154</f>
        <v>1872488</v>
      </c>
      <c r="H129" s="59">
        <f>H130+H131+H132+H133+H134+H135+H136+H137+H138+H139+H140+H141+H142+H146+H147+H148+H149+H150+H158+H143+H144+H145+H155+H156+H157+H152+H153+H151+H154</f>
        <v>2033429</v>
      </c>
      <c r="I129" s="59">
        <f>I130+I131+I132+I133+I134+I135+I136+I137+I138+I139+I140+I141+I142+I146+I147+I148+I149+I150+I158+I143+I144+I145+I155+I156+I157+I152+I153+I151+I154</f>
        <v>1969853.06</v>
      </c>
      <c r="J129" s="74">
        <f t="shared" si="17"/>
        <v>96.87346152730191</v>
      </c>
      <c r="K129" s="71">
        <f aca="true" t="shared" si="18" ref="K129:K145">(I129/E129)*100</f>
        <v>105.26836894112697</v>
      </c>
      <c r="L129" s="101" t="e">
        <f t="shared" si="11"/>
        <v>#DIV/0!</v>
      </c>
    </row>
    <row r="130" spans="1:12" ht="21" customHeight="1">
      <c r="A130" s="108"/>
      <c r="B130" s="110"/>
      <c r="C130" s="13" t="s">
        <v>42</v>
      </c>
      <c r="D130" s="13" t="s">
        <v>215</v>
      </c>
      <c r="E130" s="61">
        <v>10530.57</v>
      </c>
      <c r="F130" s="75">
        <v>100</v>
      </c>
      <c r="G130" s="61">
        <v>11402</v>
      </c>
      <c r="H130" s="61">
        <v>8002</v>
      </c>
      <c r="I130" s="61">
        <v>7494.06</v>
      </c>
      <c r="J130" s="74">
        <f t="shared" si="17"/>
        <v>93.65233691577106</v>
      </c>
      <c r="K130" s="75">
        <f t="shared" si="18"/>
        <v>71.1648087425467</v>
      </c>
      <c r="L130" s="101" t="e">
        <f t="shared" si="11"/>
        <v>#DIV/0!</v>
      </c>
    </row>
    <row r="131" spans="1:12" ht="21.75" customHeight="1">
      <c r="A131" s="108"/>
      <c r="B131" s="110"/>
      <c r="C131" s="13" t="s">
        <v>43</v>
      </c>
      <c r="D131" s="13" t="s">
        <v>216</v>
      </c>
      <c r="E131" s="61">
        <v>1158189.37</v>
      </c>
      <c r="F131" s="75">
        <v>100</v>
      </c>
      <c r="G131" s="61">
        <v>1195000</v>
      </c>
      <c r="H131" s="61">
        <v>1274391</v>
      </c>
      <c r="I131" s="61">
        <v>1264216.72</v>
      </c>
      <c r="J131" s="74">
        <f t="shared" si="17"/>
        <v>99.20163591864663</v>
      </c>
      <c r="K131" s="75">
        <f t="shared" si="18"/>
        <v>109.1545780635165</v>
      </c>
      <c r="L131" s="101" t="e">
        <f t="shared" si="11"/>
        <v>#DIV/0!</v>
      </c>
    </row>
    <row r="132" spans="1:12" ht="22.5" customHeight="1">
      <c r="A132" s="108"/>
      <c r="B132" s="110"/>
      <c r="C132" s="13" t="s">
        <v>45</v>
      </c>
      <c r="D132" s="13" t="s">
        <v>214</v>
      </c>
      <c r="E132" s="61">
        <v>85444.23</v>
      </c>
      <c r="F132" s="75">
        <v>100</v>
      </c>
      <c r="G132" s="61">
        <v>95000</v>
      </c>
      <c r="H132" s="61">
        <v>95000</v>
      </c>
      <c r="I132" s="61">
        <v>94823.8</v>
      </c>
      <c r="J132" s="74">
        <f t="shared" si="17"/>
        <v>99.81452631578948</v>
      </c>
      <c r="K132" s="75">
        <f t="shared" si="18"/>
        <v>110.97741766764122</v>
      </c>
      <c r="L132" s="101" t="e">
        <f t="shared" si="11"/>
        <v>#DIV/0!</v>
      </c>
    </row>
    <row r="133" spans="1:12" ht="22.5" customHeight="1">
      <c r="A133" s="108"/>
      <c r="B133" s="110"/>
      <c r="C133" s="13" t="s">
        <v>28</v>
      </c>
      <c r="D133" s="13" t="s">
        <v>111</v>
      </c>
      <c r="E133" s="61">
        <v>187999.85</v>
      </c>
      <c r="F133" s="75">
        <v>98</v>
      </c>
      <c r="G133" s="61">
        <v>182590</v>
      </c>
      <c r="H133" s="61">
        <v>199515</v>
      </c>
      <c r="I133" s="61">
        <v>199469.35</v>
      </c>
      <c r="J133" s="74">
        <f t="shared" si="17"/>
        <v>99.97711951482346</v>
      </c>
      <c r="K133" s="75">
        <f t="shared" si="18"/>
        <v>106.10080274000218</v>
      </c>
      <c r="L133" s="101" t="e">
        <f t="shared" si="11"/>
        <v>#DIV/0!</v>
      </c>
    </row>
    <row r="134" spans="1:12" ht="11.25" customHeight="1">
      <c r="A134" s="108"/>
      <c r="B134" s="110"/>
      <c r="C134" s="13" t="s">
        <v>29</v>
      </c>
      <c r="D134" s="13" t="s">
        <v>77</v>
      </c>
      <c r="E134" s="61">
        <v>23429.36</v>
      </c>
      <c r="F134" s="75">
        <v>86</v>
      </c>
      <c r="G134" s="61">
        <v>29946</v>
      </c>
      <c r="H134" s="61">
        <v>28195</v>
      </c>
      <c r="I134" s="61">
        <v>22827.34</v>
      </c>
      <c r="J134" s="74">
        <f t="shared" si="17"/>
        <v>80.96236921439971</v>
      </c>
      <c r="K134" s="75">
        <f t="shared" si="18"/>
        <v>97.43048892500691</v>
      </c>
      <c r="L134" s="101" t="e">
        <f t="shared" si="11"/>
        <v>#DIV/0!</v>
      </c>
    </row>
    <row r="135" spans="1:12" ht="31.5" customHeight="1">
      <c r="A135" s="108"/>
      <c r="B135" s="110"/>
      <c r="C135" s="13" t="s">
        <v>78</v>
      </c>
      <c r="D135" s="13" t="s">
        <v>217</v>
      </c>
      <c r="E135" s="61">
        <v>14053</v>
      </c>
      <c r="F135" s="75">
        <v>92</v>
      </c>
      <c r="G135" s="61">
        <v>16000</v>
      </c>
      <c r="H135" s="61">
        <v>22300</v>
      </c>
      <c r="I135" s="61">
        <v>19980</v>
      </c>
      <c r="J135" s="74">
        <f t="shared" si="17"/>
        <v>89.59641255605382</v>
      </c>
      <c r="K135" s="75">
        <f t="shared" si="18"/>
        <v>142.17604781897103</v>
      </c>
      <c r="L135" s="101" t="e">
        <f t="shared" si="11"/>
        <v>#DIV/0!</v>
      </c>
    </row>
    <row r="136" spans="1:12" ht="22.5" customHeight="1">
      <c r="A136" s="108"/>
      <c r="B136" s="110"/>
      <c r="C136" s="13" t="s">
        <v>31</v>
      </c>
      <c r="D136" s="13" t="s">
        <v>32</v>
      </c>
      <c r="E136" s="61">
        <v>18391.95</v>
      </c>
      <c r="F136" s="75">
        <v>100</v>
      </c>
      <c r="G136" s="61">
        <v>10800</v>
      </c>
      <c r="H136" s="61">
        <v>15800</v>
      </c>
      <c r="I136" s="61">
        <v>14898.07</v>
      </c>
      <c r="J136" s="74">
        <f t="shared" si="17"/>
        <v>94.29158227848102</v>
      </c>
      <c r="K136" s="75">
        <f t="shared" si="18"/>
        <v>81.00321064378709</v>
      </c>
      <c r="L136" s="101" t="e">
        <f t="shared" si="11"/>
        <v>#DIV/0!</v>
      </c>
    </row>
    <row r="137" spans="1:12" ht="11.25" customHeight="1">
      <c r="A137" s="108"/>
      <c r="B137" s="110"/>
      <c r="C137" s="13" t="s">
        <v>33</v>
      </c>
      <c r="D137" s="13" t="s">
        <v>14</v>
      </c>
      <c r="E137" s="61">
        <v>120260.95</v>
      </c>
      <c r="F137" s="75">
        <v>96.5</v>
      </c>
      <c r="G137" s="61">
        <v>128800</v>
      </c>
      <c r="H137" s="61">
        <v>157306</v>
      </c>
      <c r="I137" s="61">
        <v>128961.69</v>
      </c>
      <c r="J137" s="74">
        <f t="shared" si="17"/>
        <v>81.98141838200705</v>
      </c>
      <c r="K137" s="75">
        <f t="shared" si="18"/>
        <v>107.23488380891719</v>
      </c>
      <c r="L137" s="101" t="e">
        <f t="shared" si="11"/>
        <v>#DIV/0!</v>
      </c>
    </row>
    <row r="138" spans="1:12" ht="13.5" customHeight="1">
      <c r="A138" s="108"/>
      <c r="B138" s="110"/>
      <c r="C138" s="13" t="s">
        <v>34</v>
      </c>
      <c r="D138" s="13" t="s">
        <v>15</v>
      </c>
      <c r="E138" s="61">
        <v>21026.35</v>
      </c>
      <c r="F138" s="75">
        <v>91</v>
      </c>
      <c r="G138" s="61">
        <v>18120</v>
      </c>
      <c r="H138" s="61">
        <v>19670</v>
      </c>
      <c r="I138" s="61">
        <v>19426.49</v>
      </c>
      <c r="J138" s="74">
        <f t="shared" si="17"/>
        <v>98.76202338586681</v>
      </c>
      <c r="K138" s="75">
        <f t="shared" si="18"/>
        <v>92.39116632225756</v>
      </c>
      <c r="L138" s="101" t="e">
        <f t="shared" si="11"/>
        <v>#DIV/0!</v>
      </c>
    </row>
    <row r="139" spans="1:12" ht="12" customHeight="1">
      <c r="A139" s="108"/>
      <c r="B139" s="110"/>
      <c r="C139" s="13" t="s">
        <v>16</v>
      </c>
      <c r="D139" s="13" t="s">
        <v>17</v>
      </c>
      <c r="E139" s="61"/>
      <c r="F139" s="75"/>
      <c r="G139" s="61">
        <v>2000</v>
      </c>
      <c r="H139" s="61"/>
      <c r="I139" s="61"/>
      <c r="J139" s="74"/>
      <c r="K139" s="75"/>
      <c r="L139" s="101" t="e">
        <f t="shared" si="11"/>
        <v>#DIV/0!</v>
      </c>
    </row>
    <row r="140" spans="1:12" ht="13.5" customHeight="1">
      <c r="A140" s="108"/>
      <c r="B140" s="110"/>
      <c r="C140" s="13" t="s">
        <v>79</v>
      </c>
      <c r="D140" s="13" t="s">
        <v>80</v>
      </c>
      <c r="E140" s="61">
        <v>595</v>
      </c>
      <c r="F140" s="75">
        <v>99</v>
      </c>
      <c r="G140" s="61">
        <v>1900</v>
      </c>
      <c r="H140" s="61">
        <v>1000</v>
      </c>
      <c r="I140" s="61">
        <v>945</v>
      </c>
      <c r="J140" s="74">
        <f>(I140/H140)*100</f>
        <v>94.5</v>
      </c>
      <c r="K140" s="75">
        <f t="shared" si="18"/>
        <v>158.8235294117647</v>
      </c>
      <c r="L140" s="101" t="e">
        <f t="shared" si="11"/>
        <v>#DIV/0!</v>
      </c>
    </row>
    <row r="141" spans="1:12" ht="12" customHeight="1">
      <c r="A141" s="108"/>
      <c r="B141" s="110"/>
      <c r="C141" s="13" t="s">
        <v>18</v>
      </c>
      <c r="D141" s="13" t="s">
        <v>19</v>
      </c>
      <c r="E141" s="61">
        <v>80363.46</v>
      </c>
      <c r="F141" s="75">
        <v>89</v>
      </c>
      <c r="G141" s="61">
        <v>78280</v>
      </c>
      <c r="H141" s="61">
        <v>97060</v>
      </c>
      <c r="I141" s="61">
        <v>87514.69</v>
      </c>
      <c r="J141" s="75">
        <f t="shared" si="17"/>
        <v>90.1655573871832</v>
      </c>
      <c r="K141" s="75">
        <f t="shared" si="18"/>
        <v>108.89860889513716</v>
      </c>
      <c r="L141" s="101" t="e">
        <f t="shared" si="11"/>
        <v>#DIV/0!</v>
      </c>
    </row>
    <row r="142" spans="1:12" ht="11.25" customHeight="1">
      <c r="A142" s="108"/>
      <c r="B142" s="110"/>
      <c r="C142" s="13" t="s">
        <v>81</v>
      </c>
      <c r="D142" s="13" t="s">
        <v>82</v>
      </c>
      <c r="E142" s="61">
        <v>4267.56</v>
      </c>
      <c r="F142" s="75">
        <v>93</v>
      </c>
      <c r="G142" s="61">
        <v>5400</v>
      </c>
      <c r="H142" s="61">
        <v>4300</v>
      </c>
      <c r="I142" s="61">
        <v>4266.41</v>
      </c>
      <c r="J142" s="74">
        <f t="shared" si="17"/>
        <v>99.21883720930232</v>
      </c>
      <c r="K142" s="75">
        <f t="shared" si="18"/>
        <v>99.97305251712922</v>
      </c>
      <c r="L142" s="101" t="e">
        <f t="shared" si="11"/>
        <v>#DIV/0!</v>
      </c>
    </row>
    <row r="143" spans="1:12" ht="11.25" customHeight="1">
      <c r="A143" s="108"/>
      <c r="B143" s="110"/>
      <c r="C143" s="13">
        <v>4360</v>
      </c>
      <c r="D143" s="13" t="s">
        <v>223</v>
      </c>
      <c r="E143" s="61">
        <v>7515.08</v>
      </c>
      <c r="F143" s="75">
        <v>94</v>
      </c>
      <c r="G143" s="61">
        <v>6750</v>
      </c>
      <c r="H143" s="61">
        <v>8200</v>
      </c>
      <c r="I143" s="61">
        <v>7634.92</v>
      </c>
      <c r="J143" s="74">
        <f t="shared" si="17"/>
        <v>93.10878048780488</v>
      </c>
      <c r="K143" s="75">
        <f t="shared" si="18"/>
        <v>101.59466033628384</v>
      </c>
      <c r="L143" s="101" t="e">
        <f t="shared" si="11"/>
        <v>#DIV/0!</v>
      </c>
    </row>
    <row r="144" spans="1:12" ht="34.5" customHeight="1">
      <c r="A144" s="108"/>
      <c r="B144" s="110"/>
      <c r="C144" s="13">
        <v>4370</v>
      </c>
      <c r="D144" s="13" t="s">
        <v>224</v>
      </c>
      <c r="E144" s="61">
        <v>9120.12</v>
      </c>
      <c r="F144" s="75">
        <v>87</v>
      </c>
      <c r="G144" s="61">
        <v>10000</v>
      </c>
      <c r="H144" s="61">
        <v>10020</v>
      </c>
      <c r="I144" s="61">
        <v>9241.94</v>
      </c>
      <c r="J144" s="74">
        <f t="shared" si="17"/>
        <v>92.23493013972056</v>
      </c>
      <c r="K144" s="75">
        <f t="shared" si="18"/>
        <v>101.33572803866615</v>
      </c>
      <c r="L144" s="101" t="e">
        <f aca="true" t="shared" si="19" ref="L144:L207">I144/I891*100</f>
        <v>#DIV/0!</v>
      </c>
    </row>
    <row r="145" spans="1:12" ht="22.5">
      <c r="A145" s="108"/>
      <c r="B145" s="110"/>
      <c r="C145" s="13">
        <v>4380</v>
      </c>
      <c r="D145" s="13" t="s">
        <v>285</v>
      </c>
      <c r="E145" s="61">
        <v>50</v>
      </c>
      <c r="F145" s="75">
        <v>50</v>
      </c>
      <c r="G145" s="61">
        <v>100</v>
      </c>
      <c r="H145" s="61">
        <v>10</v>
      </c>
      <c r="I145" s="61"/>
      <c r="J145" s="74">
        <f t="shared" si="17"/>
        <v>0</v>
      </c>
      <c r="K145" s="75">
        <f t="shared" si="18"/>
        <v>0</v>
      </c>
      <c r="L145" s="101" t="e">
        <f t="shared" si="19"/>
        <v>#DIV/0!</v>
      </c>
    </row>
    <row r="146" spans="1:12" ht="14.25" customHeight="1">
      <c r="A146" s="108"/>
      <c r="B146" s="110"/>
      <c r="C146" s="13" t="s">
        <v>83</v>
      </c>
      <c r="D146" s="13" t="s">
        <v>73</v>
      </c>
      <c r="E146" s="61">
        <v>22771.81</v>
      </c>
      <c r="F146" s="75">
        <v>96.5</v>
      </c>
      <c r="G146" s="61">
        <v>14000</v>
      </c>
      <c r="H146" s="61">
        <v>18900</v>
      </c>
      <c r="I146" s="61">
        <v>18532.36</v>
      </c>
      <c r="J146" s="74">
        <f t="shared" si="17"/>
        <v>98.05481481481482</v>
      </c>
      <c r="K146" s="75">
        <f>(I146/E146)*100</f>
        <v>81.38290280834066</v>
      </c>
      <c r="L146" s="101" t="e">
        <f t="shared" si="19"/>
        <v>#DIV/0!</v>
      </c>
    </row>
    <row r="147" spans="1:12" ht="22.5" customHeight="1">
      <c r="A147" s="108"/>
      <c r="B147" s="110"/>
      <c r="C147" s="13" t="s">
        <v>84</v>
      </c>
      <c r="D147" s="13" t="s">
        <v>74</v>
      </c>
      <c r="E147" s="61"/>
      <c r="F147" s="75"/>
      <c r="G147" s="61">
        <v>100</v>
      </c>
      <c r="H147" s="61"/>
      <c r="I147" s="61"/>
      <c r="J147" s="74"/>
      <c r="K147" s="75"/>
      <c r="L147" s="101" t="e">
        <f t="shared" si="19"/>
        <v>#DIV/0!</v>
      </c>
    </row>
    <row r="148" spans="1:12" ht="12" customHeight="1">
      <c r="A148" s="108"/>
      <c r="B148" s="110"/>
      <c r="C148" s="13" t="s">
        <v>58</v>
      </c>
      <c r="D148" s="13" t="s">
        <v>85</v>
      </c>
      <c r="E148" s="61">
        <v>3736.6</v>
      </c>
      <c r="F148" s="75">
        <v>70.5</v>
      </c>
      <c r="G148" s="61">
        <v>1200</v>
      </c>
      <c r="H148" s="61">
        <v>8820</v>
      </c>
      <c r="I148" s="61">
        <v>8214.67</v>
      </c>
      <c r="J148" s="74">
        <f t="shared" si="17"/>
        <v>93.13684807256236</v>
      </c>
      <c r="K148" s="75">
        <f>(I148/E148)*100</f>
        <v>219.84344056093775</v>
      </c>
      <c r="L148" s="101" t="e">
        <f t="shared" si="19"/>
        <v>#DIV/0!</v>
      </c>
    </row>
    <row r="149" spans="1:12" ht="14.25" customHeight="1">
      <c r="A149" s="108"/>
      <c r="B149" s="110"/>
      <c r="C149" s="13" t="s">
        <v>48</v>
      </c>
      <c r="D149" s="13" t="s">
        <v>70</v>
      </c>
      <c r="E149" s="61">
        <v>41300</v>
      </c>
      <c r="F149" s="75">
        <v>100</v>
      </c>
      <c r="G149" s="61">
        <v>40000</v>
      </c>
      <c r="H149" s="61">
        <v>40000</v>
      </c>
      <c r="I149" s="61">
        <v>40000</v>
      </c>
      <c r="J149" s="75">
        <f t="shared" si="17"/>
        <v>100</v>
      </c>
      <c r="K149" s="75">
        <f>(I149/E149)*100</f>
        <v>96.85230024213075</v>
      </c>
      <c r="L149" s="101" t="e">
        <f t="shared" si="19"/>
        <v>#DIV/0!</v>
      </c>
    </row>
    <row r="150" spans="1:12" ht="23.25" customHeight="1">
      <c r="A150" s="108"/>
      <c r="B150" s="110"/>
      <c r="C150" s="13" t="s">
        <v>86</v>
      </c>
      <c r="D150" s="13" t="s">
        <v>87</v>
      </c>
      <c r="E150" s="61"/>
      <c r="F150" s="75"/>
      <c r="G150" s="61">
        <v>200</v>
      </c>
      <c r="H150" s="61">
        <v>10</v>
      </c>
      <c r="I150" s="61"/>
      <c r="J150" s="74">
        <f t="shared" si="17"/>
        <v>0</v>
      </c>
      <c r="K150" s="75"/>
      <c r="L150" s="101" t="e">
        <f t="shared" si="19"/>
        <v>#DIV/0!</v>
      </c>
    </row>
    <row r="151" spans="1:12" ht="33" customHeight="1">
      <c r="A151" s="108"/>
      <c r="B151" s="110"/>
      <c r="C151" s="13">
        <v>4570</v>
      </c>
      <c r="D151" s="13" t="s">
        <v>282</v>
      </c>
      <c r="E151" s="61"/>
      <c r="F151" s="75"/>
      <c r="G151" s="61">
        <v>100</v>
      </c>
      <c r="H151" s="61">
        <v>10</v>
      </c>
      <c r="I151" s="61"/>
      <c r="J151" s="74">
        <f t="shared" si="17"/>
        <v>0</v>
      </c>
      <c r="K151" s="75"/>
      <c r="L151" s="101" t="e">
        <f t="shared" si="19"/>
        <v>#DIV/0!</v>
      </c>
    </row>
    <row r="152" spans="1:12" ht="11.25">
      <c r="A152" s="108"/>
      <c r="B152" s="110"/>
      <c r="C152" s="13">
        <v>4580</v>
      </c>
      <c r="D152" s="13" t="s">
        <v>59</v>
      </c>
      <c r="E152" s="61">
        <v>35.71</v>
      </c>
      <c r="F152" s="75">
        <v>35.7</v>
      </c>
      <c r="G152" s="61">
        <v>200</v>
      </c>
      <c r="H152" s="61">
        <v>10</v>
      </c>
      <c r="I152" s="61"/>
      <c r="J152" s="74">
        <f t="shared" si="17"/>
        <v>0</v>
      </c>
      <c r="K152" s="75">
        <f>(I152/E152)*100</f>
        <v>0</v>
      </c>
      <c r="L152" s="101" t="e">
        <f t="shared" si="19"/>
        <v>#DIV/0!</v>
      </c>
    </row>
    <row r="153" spans="1:12" ht="22.5" customHeight="1">
      <c r="A153" s="108"/>
      <c r="B153" s="110"/>
      <c r="C153" s="13">
        <v>4610</v>
      </c>
      <c r="D153" s="13" t="s">
        <v>222</v>
      </c>
      <c r="E153" s="61">
        <v>623</v>
      </c>
      <c r="F153" s="75">
        <v>89</v>
      </c>
      <c r="G153" s="61">
        <v>1000</v>
      </c>
      <c r="H153" s="61">
        <v>90</v>
      </c>
      <c r="I153" s="61"/>
      <c r="J153" s="74">
        <f t="shared" si="17"/>
        <v>0</v>
      </c>
      <c r="K153" s="75">
        <f>(I153/E153)*100</f>
        <v>0</v>
      </c>
      <c r="L153" s="101" t="e">
        <f t="shared" si="19"/>
        <v>#DIV/0!</v>
      </c>
    </row>
    <row r="154" spans="1:12" ht="21" customHeight="1">
      <c r="A154" s="108"/>
      <c r="B154" s="110"/>
      <c r="C154" s="13">
        <v>4680</v>
      </c>
      <c r="D154" s="13" t="s">
        <v>267</v>
      </c>
      <c r="E154" s="61"/>
      <c r="F154" s="75"/>
      <c r="G154" s="61">
        <v>100</v>
      </c>
      <c r="H154" s="61">
        <v>20</v>
      </c>
      <c r="I154" s="61">
        <v>15</v>
      </c>
      <c r="J154" s="74">
        <f t="shared" si="17"/>
        <v>75</v>
      </c>
      <c r="K154" s="75"/>
      <c r="L154" s="101" t="e">
        <f t="shared" si="19"/>
        <v>#DIV/0!</v>
      </c>
    </row>
    <row r="155" spans="1:12" ht="13.5" customHeight="1">
      <c r="A155" s="108"/>
      <c r="B155" s="110"/>
      <c r="C155" s="13">
        <v>4700</v>
      </c>
      <c r="D155" s="13" t="s">
        <v>172</v>
      </c>
      <c r="E155" s="61">
        <v>14949.14</v>
      </c>
      <c r="F155" s="75">
        <v>94</v>
      </c>
      <c r="G155" s="61">
        <v>15000</v>
      </c>
      <c r="H155" s="61">
        <v>16300</v>
      </c>
      <c r="I155" s="61">
        <v>16280.55</v>
      </c>
      <c r="J155" s="74">
        <f t="shared" si="17"/>
        <v>99.88067484662577</v>
      </c>
      <c r="K155" s="75">
        <f>(I155/E155)*100</f>
        <v>108.9062648419909</v>
      </c>
      <c r="L155" s="101" t="e">
        <f t="shared" si="19"/>
        <v>#DIV/0!</v>
      </c>
    </row>
    <row r="156" spans="1:12" ht="45" customHeight="1">
      <c r="A156" s="108"/>
      <c r="B156" s="110"/>
      <c r="C156" s="13">
        <v>4740</v>
      </c>
      <c r="D156" s="13" t="s">
        <v>283</v>
      </c>
      <c r="E156" s="61">
        <v>8254.6</v>
      </c>
      <c r="F156" s="75">
        <v>93</v>
      </c>
      <c r="G156" s="61"/>
      <c r="H156" s="61"/>
      <c r="I156" s="61"/>
      <c r="J156" s="74"/>
      <c r="K156" s="75"/>
      <c r="L156" s="101" t="e">
        <f t="shared" si="19"/>
        <v>#DIV/0!</v>
      </c>
    </row>
    <row r="157" spans="1:12" ht="33" customHeight="1">
      <c r="A157" s="108"/>
      <c r="B157" s="110"/>
      <c r="C157" s="13">
        <v>4750</v>
      </c>
      <c r="D157" s="13" t="s">
        <v>237</v>
      </c>
      <c r="E157" s="61">
        <v>28495.06</v>
      </c>
      <c r="F157" s="75">
        <v>100</v>
      </c>
      <c r="G157" s="61"/>
      <c r="H157" s="61"/>
      <c r="I157" s="61"/>
      <c r="J157" s="74"/>
      <c r="K157" s="75"/>
      <c r="L157" s="101" t="e">
        <f t="shared" si="19"/>
        <v>#DIV/0!</v>
      </c>
    </row>
    <row r="158" spans="1:12" ht="32.25" customHeight="1">
      <c r="A158" s="108"/>
      <c r="B158" s="110"/>
      <c r="C158" s="13" t="s">
        <v>60</v>
      </c>
      <c r="D158" s="13" t="s">
        <v>22</v>
      </c>
      <c r="E158" s="61">
        <v>9865</v>
      </c>
      <c r="F158" s="75">
        <v>82</v>
      </c>
      <c r="G158" s="61">
        <v>8500</v>
      </c>
      <c r="H158" s="61">
        <v>8500</v>
      </c>
      <c r="I158" s="61">
        <v>5110</v>
      </c>
      <c r="J158" s="75">
        <f t="shared" si="17"/>
        <v>60.11764705882353</v>
      </c>
      <c r="K158" s="75">
        <f aca="true" t="shared" si="20" ref="K158:K174">(I158/E158)*100</f>
        <v>51.79929042067917</v>
      </c>
      <c r="L158" s="101" t="e">
        <f t="shared" si="19"/>
        <v>#DIV/0!</v>
      </c>
    </row>
    <row r="159" spans="1:12" s="24" customFormat="1" ht="15" customHeight="1">
      <c r="A159" s="108"/>
      <c r="B159" s="130">
        <v>75056</v>
      </c>
      <c r="C159" s="2"/>
      <c r="D159" s="2" t="s">
        <v>245</v>
      </c>
      <c r="E159" s="5">
        <f>E160+E161+E162+E163+E164+E165+E166+E167</f>
        <v>15024.999999999998</v>
      </c>
      <c r="F159" s="3">
        <v>100</v>
      </c>
      <c r="G159" s="5">
        <f>G160+G161+G162+G163+G164+G165+G166+G167</f>
        <v>0</v>
      </c>
      <c r="H159" s="5">
        <f>H160+H161+H162+H163+H164+H165+H166+H167</f>
        <v>24564</v>
      </c>
      <c r="I159" s="5">
        <f>I160+I161+I162+I163+I164+I165+I166+I167</f>
        <v>24564</v>
      </c>
      <c r="J159" s="75">
        <f t="shared" si="17"/>
        <v>100</v>
      </c>
      <c r="K159" s="3"/>
      <c r="L159" s="101" t="e">
        <f t="shared" si="19"/>
        <v>#DIV/0!</v>
      </c>
    </row>
    <row r="160" spans="1:12" ht="33.75">
      <c r="A160" s="108"/>
      <c r="B160" s="108"/>
      <c r="C160" s="13">
        <v>3020</v>
      </c>
      <c r="D160" s="13" t="s">
        <v>215</v>
      </c>
      <c r="E160" s="61">
        <v>9531</v>
      </c>
      <c r="F160" s="75">
        <v>100</v>
      </c>
      <c r="G160" s="61"/>
      <c r="H160" s="61">
        <v>7639.63</v>
      </c>
      <c r="I160" s="61">
        <v>7639.63</v>
      </c>
      <c r="J160" s="75">
        <f t="shared" si="17"/>
        <v>100</v>
      </c>
      <c r="K160" s="75"/>
      <c r="L160" s="101" t="e">
        <f t="shared" si="19"/>
        <v>#DIV/0!</v>
      </c>
    </row>
    <row r="161" spans="1:12" ht="22.5" customHeight="1">
      <c r="A161" s="108"/>
      <c r="B161" s="108"/>
      <c r="C161" s="13">
        <v>3040</v>
      </c>
      <c r="D161" s="13" t="s">
        <v>261</v>
      </c>
      <c r="E161" s="61">
        <v>591.63</v>
      </c>
      <c r="F161" s="75">
        <v>100</v>
      </c>
      <c r="G161" s="61"/>
      <c r="H161" s="61">
        <v>11771</v>
      </c>
      <c r="I161" s="61">
        <v>11771</v>
      </c>
      <c r="J161" s="75">
        <f t="shared" si="17"/>
        <v>100</v>
      </c>
      <c r="K161" s="75"/>
      <c r="L161" s="101" t="e">
        <f t="shared" si="19"/>
        <v>#DIV/0!</v>
      </c>
    </row>
    <row r="162" spans="1:12" ht="24" customHeight="1">
      <c r="A162" s="108"/>
      <c r="B162" s="108"/>
      <c r="C162" s="13">
        <v>4110</v>
      </c>
      <c r="D162" s="13" t="s">
        <v>111</v>
      </c>
      <c r="E162" s="61">
        <v>1785.23</v>
      </c>
      <c r="F162" s="75">
        <v>100</v>
      </c>
      <c r="G162" s="61"/>
      <c r="H162" s="61">
        <v>3137.61</v>
      </c>
      <c r="I162" s="61">
        <v>3137.61</v>
      </c>
      <c r="J162" s="75">
        <f t="shared" si="17"/>
        <v>100</v>
      </c>
      <c r="K162" s="75"/>
      <c r="L162" s="101" t="e">
        <f t="shared" si="19"/>
        <v>#DIV/0!</v>
      </c>
    </row>
    <row r="163" spans="1:12" ht="11.25" customHeight="1">
      <c r="A163" s="108"/>
      <c r="B163" s="108"/>
      <c r="C163" s="13">
        <v>4120</v>
      </c>
      <c r="D163" s="13" t="s">
        <v>77</v>
      </c>
      <c r="E163" s="61">
        <v>278.15</v>
      </c>
      <c r="F163" s="75">
        <v>100</v>
      </c>
      <c r="G163" s="61"/>
      <c r="H163" s="61">
        <v>499.84</v>
      </c>
      <c r="I163" s="61">
        <v>499.84</v>
      </c>
      <c r="J163" s="75">
        <f t="shared" si="17"/>
        <v>100</v>
      </c>
      <c r="K163" s="75"/>
      <c r="L163" s="101" t="e">
        <f t="shared" si="19"/>
        <v>#DIV/0!</v>
      </c>
    </row>
    <row r="164" spans="1:12" ht="11.25" customHeight="1">
      <c r="A164" s="108"/>
      <c r="B164" s="108"/>
      <c r="C164" s="13">
        <v>4170</v>
      </c>
      <c r="D164" s="13" t="s">
        <v>32</v>
      </c>
      <c r="E164" s="61">
        <v>1630</v>
      </c>
      <c r="F164" s="75">
        <v>100</v>
      </c>
      <c r="G164" s="61"/>
      <c r="H164" s="61">
        <v>990</v>
      </c>
      <c r="I164" s="61">
        <v>990</v>
      </c>
      <c r="J164" s="75">
        <f t="shared" si="17"/>
        <v>100</v>
      </c>
      <c r="K164" s="75"/>
      <c r="L164" s="101" t="e">
        <f t="shared" si="19"/>
        <v>#DIV/0!</v>
      </c>
    </row>
    <row r="165" spans="1:12" ht="12" customHeight="1">
      <c r="A165" s="108"/>
      <c r="B165" s="108"/>
      <c r="C165" s="13">
        <v>4210</v>
      </c>
      <c r="D165" s="13" t="s">
        <v>14</v>
      </c>
      <c r="E165" s="61">
        <v>173.24</v>
      </c>
      <c r="F165" s="75">
        <v>100</v>
      </c>
      <c r="G165" s="61"/>
      <c r="H165" s="61">
        <v>207.92</v>
      </c>
      <c r="I165" s="61">
        <v>207.92</v>
      </c>
      <c r="J165" s="75">
        <f t="shared" si="17"/>
        <v>100</v>
      </c>
      <c r="K165" s="75"/>
      <c r="L165" s="101" t="e">
        <f t="shared" si="19"/>
        <v>#DIV/0!</v>
      </c>
    </row>
    <row r="166" spans="1:12" ht="11.25">
      <c r="A166" s="108"/>
      <c r="B166" s="108"/>
      <c r="C166" s="13">
        <v>4260</v>
      </c>
      <c r="D166" s="13" t="s">
        <v>15</v>
      </c>
      <c r="E166" s="61">
        <v>100</v>
      </c>
      <c r="F166" s="75">
        <v>100</v>
      </c>
      <c r="G166" s="61"/>
      <c r="H166" s="61"/>
      <c r="I166" s="61"/>
      <c r="J166" s="75"/>
      <c r="K166" s="75"/>
      <c r="L166" s="101" t="e">
        <f t="shared" si="19"/>
        <v>#DIV/0!</v>
      </c>
    </row>
    <row r="167" spans="1:12" ht="11.25" customHeight="1">
      <c r="A167" s="108"/>
      <c r="B167" s="121"/>
      <c r="C167" s="13">
        <v>4410</v>
      </c>
      <c r="D167" s="13" t="s">
        <v>73</v>
      </c>
      <c r="E167" s="61">
        <v>935.75</v>
      </c>
      <c r="F167" s="75">
        <v>100</v>
      </c>
      <c r="G167" s="61"/>
      <c r="H167" s="61">
        <v>318</v>
      </c>
      <c r="I167" s="61">
        <v>318</v>
      </c>
      <c r="J167" s="75">
        <f t="shared" si="17"/>
        <v>100</v>
      </c>
      <c r="K167" s="75"/>
      <c r="L167" s="101" t="e">
        <f t="shared" si="19"/>
        <v>#DIV/0!</v>
      </c>
    </row>
    <row r="168" spans="1:12" ht="15" customHeight="1">
      <c r="A168" s="108"/>
      <c r="B168" s="111">
        <v>75095</v>
      </c>
      <c r="C168" s="13"/>
      <c r="D168" s="2" t="s">
        <v>27</v>
      </c>
      <c r="E168" s="68">
        <f>E169+E170+E171+E172+E173+E174+E175</f>
        <v>67460.15</v>
      </c>
      <c r="F168" s="71">
        <v>97</v>
      </c>
      <c r="G168" s="68">
        <f>G169+G170+G171+G172+G173+G174+G175</f>
        <v>71620</v>
      </c>
      <c r="H168" s="68">
        <f>H169+H170+H171+H172+H173+H174+H175</f>
        <v>43720</v>
      </c>
      <c r="I168" s="68">
        <f>I169+I170+I171+I172+I173+I174+I175</f>
        <v>39654.76</v>
      </c>
      <c r="J168" s="73">
        <f>(I168/H168)*100</f>
        <v>90.70164684354987</v>
      </c>
      <c r="K168" s="71">
        <f t="shared" si="20"/>
        <v>58.78249603654899</v>
      </c>
      <c r="L168" s="101" t="e">
        <f t="shared" si="19"/>
        <v>#DIV/0!</v>
      </c>
    </row>
    <row r="169" spans="1:12" ht="69.75" customHeight="1">
      <c r="A169" s="108"/>
      <c r="B169" s="108"/>
      <c r="C169" s="13" t="s">
        <v>88</v>
      </c>
      <c r="D169" s="13" t="s">
        <v>284</v>
      </c>
      <c r="E169" s="61">
        <v>4078.5</v>
      </c>
      <c r="F169" s="75">
        <v>91</v>
      </c>
      <c r="G169" s="61">
        <v>4500</v>
      </c>
      <c r="H169" s="61">
        <v>4500</v>
      </c>
      <c r="I169" s="61">
        <v>4142.5</v>
      </c>
      <c r="J169" s="74">
        <f t="shared" si="17"/>
        <v>92.05555555555556</v>
      </c>
      <c r="K169" s="75">
        <f t="shared" si="20"/>
        <v>101.56920436434964</v>
      </c>
      <c r="L169" s="101" t="e">
        <f t="shared" si="19"/>
        <v>#DIV/0!</v>
      </c>
    </row>
    <row r="170" spans="1:12" ht="21.75" customHeight="1">
      <c r="A170" s="108"/>
      <c r="B170" s="108"/>
      <c r="C170" s="13" t="s">
        <v>28</v>
      </c>
      <c r="D170" s="13" t="s">
        <v>225</v>
      </c>
      <c r="E170" s="61">
        <v>86.61</v>
      </c>
      <c r="F170" s="75">
        <v>96</v>
      </c>
      <c r="G170" s="61">
        <v>100</v>
      </c>
      <c r="H170" s="61">
        <v>200</v>
      </c>
      <c r="I170" s="61">
        <v>190.69</v>
      </c>
      <c r="J170" s="74">
        <f t="shared" si="17"/>
        <v>95.345</v>
      </c>
      <c r="K170" s="75">
        <f t="shared" si="20"/>
        <v>220.17088096062812</v>
      </c>
      <c r="L170" s="101" t="e">
        <f t="shared" si="19"/>
        <v>#DIV/0!</v>
      </c>
    </row>
    <row r="171" spans="1:12" ht="13.5" customHeight="1">
      <c r="A171" s="108"/>
      <c r="B171" s="108"/>
      <c r="C171" s="13" t="s">
        <v>29</v>
      </c>
      <c r="D171" s="13" t="s">
        <v>77</v>
      </c>
      <c r="E171" s="61">
        <v>13.97</v>
      </c>
      <c r="F171" s="75">
        <v>100</v>
      </c>
      <c r="G171" s="61">
        <v>20</v>
      </c>
      <c r="H171" s="61">
        <v>40</v>
      </c>
      <c r="I171" s="61">
        <v>30.39</v>
      </c>
      <c r="J171" s="74">
        <f t="shared" si="17"/>
        <v>75.97500000000001</v>
      </c>
      <c r="K171" s="75">
        <f t="shared" si="20"/>
        <v>217.53758052970647</v>
      </c>
      <c r="L171" s="101" t="e">
        <f t="shared" si="19"/>
        <v>#DIV/0!</v>
      </c>
    </row>
    <row r="172" spans="1:12" ht="22.5">
      <c r="A172" s="108"/>
      <c r="B172" s="108"/>
      <c r="C172" s="13" t="s">
        <v>31</v>
      </c>
      <c r="D172" s="13" t="s">
        <v>32</v>
      </c>
      <c r="E172" s="61">
        <v>2920</v>
      </c>
      <c r="F172" s="75">
        <v>100</v>
      </c>
      <c r="G172" s="61">
        <v>3000</v>
      </c>
      <c r="H172" s="61">
        <v>3000</v>
      </c>
      <c r="I172" s="61">
        <v>2648</v>
      </c>
      <c r="J172" s="74">
        <f t="shared" si="17"/>
        <v>88.26666666666667</v>
      </c>
      <c r="K172" s="75">
        <f t="shared" si="20"/>
        <v>90.68493150684932</v>
      </c>
      <c r="L172" s="101" t="e">
        <f t="shared" si="19"/>
        <v>#DIV/0!</v>
      </c>
    </row>
    <row r="173" spans="1:12" ht="9.75" customHeight="1">
      <c r="A173" s="108"/>
      <c r="B173" s="108"/>
      <c r="C173" s="13" t="s">
        <v>33</v>
      </c>
      <c r="D173" s="13" t="s">
        <v>14</v>
      </c>
      <c r="E173" s="61">
        <v>24461.3</v>
      </c>
      <c r="F173" s="75">
        <v>100</v>
      </c>
      <c r="G173" s="61">
        <v>23000</v>
      </c>
      <c r="H173" s="61">
        <v>14200</v>
      </c>
      <c r="I173" s="61">
        <v>12638.9</v>
      </c>
      <c r="J173" s="74">
        <f t="shared" si="17"/>
        <v>89.00633802816901</v>
      </c>
      <c r="K173" s="75">
        <f t="shared" si="20"/>
        <v>51.66896281064375</v>
      </c>
      <c r="L173" s="101" t="e">
        <f t="shared" si="19"/>
        <v>#DIV/0!</v>
      </c>
    </row>
    <row r="174" spans="1:12" ht="12.75" customHeight="1">
      <c r="A174" s="108"/>
      <c r="B174" s="108"/>
      <c r="C174" s="13" t="s">
        <v>18</v>
      </c>
      <c r="D174" s="13" t="s">
        <v>19</v>
      </c>
      <c r="E174" s="61">
        <v>25052.77</v>
      </c>
      <c r="F174" s="75">
        <v>95</v>
      </c>
      <c r="G174" s="61">
        <v>29000</v>
      </c>
      <c r="H174" s="61">
        <v>11780</v>
      </c>
      <c r="I174" s="61">
        <v>10004.28</v>
      </c>
      <c r="J174" s="74">
        <f t="shared" si="17"/>
        <v>84.92597623089983</v>
      </c>
      <c r="K174" s="75">
        <f t="shared" si="20"/>
        <v>39.93282978289427</v>
      </c>
      <c r="L174" s="101" t="e">
        <f t="shared" si="19"/>
        <v>#DIV/0!</v>
      </c>
    </row>
    <row r="175" spans="1:12" ht="11.25">
      <c r="A175" s="121"/>
      <c r="B175" s="121"/>
      <c r="C175" s="13">
        <v>4430</v>
      </c>
      <c r="D175" s="13" t="s">
        <v>35</v>
      </c>
      <c r="E175" s="61">
        <v>10847</v>
      </c>
      <c r="F175" s="75">
        <v>100</v>
      </c>
      <c r="G175" s="61">
        <v>12000</v>
      </c>
      <c r="H175" s="61">
        <v>10000</v>
      </c>
      <c r="I175" s="61">
        <v>10000</v>
      </c>
      <c r="J175" s="75">
        <f t="shared" si="17"/>
        <v>100</v>
      </c>
      <c r="K175" s="75"/>
      <c r="L175" s="101" t="e">
        <f t="shared" si="19"/>
        <v>#DIV/0!</v>
      </c>
    </row>
    <row r="176" spans="1:12" ht="42" customHeight="1">
      <c r="A176" s="122" t="s">
        <v>89</v>
      </c>
      <c r="B176" s="2"/>
      <c r="C176" s="2"/>
      <c r="D176" s="2" t="s">
        <v>90</v>
      </c>
      <c r="E176" s="68">
        <f>E177+E183+E202+E193</f>
        <v>50084</v>
      </c>
      <c r="F176" s="71">
        <v>77</v>
      </c>
      <c r="G176" s="68">
        <f>G177+G183+G202+G193</f>
        <v>1320</v>
      </c>
      <c r="H176" s="68">
        <f>H177+H183+H202+H193</f>
        <v>21325.000000000004</v>
      </c>
      <c r="I176" s="68">
        <f>I177+I183+I202+I193</f>
        <v>21325.000000000004</v>
      </c>
      <c r="J176" s="71">
        <f aca="true" t="shared" si="21" ref="J176:J206">(I176/H176)*100</f>
        <v>100</v>
      </c>
      <c r="K176" s="71">
        <f aca="true" t="shared" si="22" ref="K176:K182">(I176/E176)*100</f>
        <v>42.57846817346858</v>
      </c>
      <c r="L176" s="101" t="e">
        <f t="shared" si="19"/>
        <v>#DIV/0!</v>
      </c>
    </row>
    <row r="177" spans="1:12" ht="21.75" customHeight="1">
      <c r="A177" s="110"/>
      <c r="B177" s="111">
        <v>75101</v>
      </c>
      <c r="C177" s="2"/>
      <c r="D177" s="2" t="s">
        <v>91</v>
      </c>
      <c r="E177" s="68">
        <f>E178+E179+E181+E180+E182</f>
        <v>1320</v>
      </c>
      <c r="F177" s="71">
        <v>100</v>
      </c>
      <c r="G177" s="68">
        <f>G178+G179+G181+G180+G182</f>
        <v>1320</v>
      </c>
      <c r="H177" s="68">
        <f>H178+H179+H181+H180+H182</f>
        <v>1320</v>
      </c>
      <c r="I177" s="68">
        <f>I178+I179+I181+I180+I182</f>
        <v>1320</v>
      </c>
      <c r="J177" s="71">
        <f t="shared" si="21"/>
        <v>100</v>
      </c>
      <c r="K177" s="71">
        <f t="shared" si="22"/>
        <v>100</v>
      </c>
      <c r="L177" s="101" t="e">
        <f t="shared" si="19"/>
        <v>#DIV/0!</v>
      </c>
    </row>
    <row r="178" spans="1:12" ht="21" customHeight="1">
      <c r="A178" s="110"/>
      <c r="B178" s="116"/>
      <c r="C178" s="13">
        <v>4110</v>
      </c>
      <c r="D178" s="13" t="s">
        <v>187</v>
      </c>
      <c r="E178" s="61">
        <v>158.67</v>
      </c>
      <c r="F178" s="75">
        <v>100</v>
      </c>
      <c r="G178" s="61">
        <v>175.8</v>
      </c>
      <c r="H178" s="61">
        <v>166.37</v>
      </c>
      <c r="I178" s="61">
        <v>166.37</v>
      </c>
      <c r="J178" s="75">
        <f t="shared" si="21"/>
        <v>100</v>
      </c>
      <c r="K178" s="75">
        <f t="shared" si="22"/>
        <v>104.85283922606669</v>
      </c>
      <c r="L178" s="101" t="e">
        <f t="shared" si="19"/>
        <v>#DIV/0!</v>
      </c>
    </row>
    <row r="179" spans="1:12" ht="11.25">
      <c r="A179" s="110"/>
      <c r="B179" s="116"/>
      <c r="C179" s="25">
        <v>4120</v>
      </c>
      <c r="D179" s="13" t="s">
        <v>46</v>
      </c>
      <c r="E179" s="61">
        <v>25.59</v>
      </c>
      <c r="F179" s="75">
        <v>100</v>
      </c>
      <c r="G179" s="61">
        <v>25.19</v>
      </c>
      <c r="H179" s="61">
        <v>18.31</v>
      </c>
      <c r="I179" s="61">
        <v>18.31</v>
      </c>
      <c r="J179" s="75">
        <f t="shared" si="21"/>
        <v>100</v>
      </c>
      <c r="K179" s="75">
        <f t="shared" si="22"/>
        <v>71.5513872606487</v>
      </c>
      <c r="L179" s="101" t="e">
        <f t="shared" si="19"/>
        <v>#DIV/0!</v>
      </c>
    </row>
    <row r="180" spans="1:12" ht="22.5" customHeight="1">
      <c r="A180" s="110"/>
      <c r="B180" s="116"/>
      <c r="C180" s="13">
        <v>4170</v>
      </c>
      <c r="D180" s="13" t="s">
        <v>238</v>
      </c>
      <c r="E180" s="61">
        <v>1044.74</v>
      </c>
      <c r="F180" s="75">
        <v>100</v>
      </c>
      <c r="G180" s="61">
        <v>1069.01</v>
      </c>
      <c r="H180" s="61">
        <v>1085.32</v>
      </c>
      <c r="I180" s="61">
        <v>1085.32</v>
      </c>
      <c r="J180" s="75">
        <f t="shared" si="21"/>
        <v>100</v>
      </c>
      <c r="K180" s="75">
        <f t="shared" si="22"/>
        <v>103.88421999731989</v>
      </c>
      <c r="L180" s="101" t="e">
        <f t="shared" si="19"/>
        <v>#DIV/0!</v>
      </c>
    </row>
    <row r="181" spans="1:12" ht="12" customHeight="1">
      <c r="A181" s="110"/>
      <c r="B181" s="116"/>
      <c r="C181" s="13">
        <v>4210</v>
      </c>
      <c r="D181" s="13" t="s">
        <v>14</v>
      </c>
      <c r="E181" s="61">
        <v>50</v>
      </c>
      <c r="F181" s="75">
        <v>100</v>
      </c>
      <c r="G181" s="61">
        <v>50</v>
      </c>
      <c r="H181" s="61">
        <v>50</v>
      </c>
      <c r="I181" s="61">
        <v>50</v>
      </c>
      <c r="J181" s="74">
        <f t="shared" si="21"/>
        <v>100</v>
      </c>
      <c r="K181" s="75">
        <f t="shared" si="22"/>
        <v>100</v>
      </c>
      <c r="L181" s="101" t="e">
        <f t="shared" si="19"/>
        <v>#DIV/0!</v>
      </c>
    </row>
    <row r="182" spans="1:12" ht="33.75" customHeight="1">
      <c r="A182" s="110"/>
      <c r="B182" s="117"/>
      <c r="C182" s="13">
        <v>4740</v>
      </c>
      <c r="D182" s="13" t="s">
        <v>173</v>
      </c>
      <c r="E182" s="61">
        <v>41</v>
      </c>
      <c r="F182" s="75">
        <v>100</v>
      </c>
      <c r="G182" s="61"/>
      <c r="H182" s="61"/>
      <c r="I182" s="61"/>
      <c r="J182" s="74"/>
      <c r="K182" s="75">
        <f t="shared" si="22"/>
        <v>0</v>
      </c>
      <c r="L182" s="101" t="e">
        <f t="shared" si="19"/>
        <v>#DIV/0!</v>
      </c>
    </row>
    <row r="183" spans="1:12" ht="21.75" customHeight="1">
      <c r="A183" s="110"/>
      <c r="B183" s="118">
        <v>75107</v>
      </c>
      <c r="C183" s="13"/>
      <c r="D183" s="13" t="s">
        <v>246</v>
      </c>
      <c r="E183" s="61">
        <f>E184+E185+E186+E187+E188+E189+E190+E191+E192</f>
        <v>28353.999999999996</v>
      </c>
      <c r="F183" s="75">
        <v>100</v>
      </c>
      <c r="G183" s="61">
        <f>G184+G185+G186+G187+G188+G189+G190+G191+G192</f>
        <v>0</v>
      </c>
      <c r="H183" s="61">
        <f>H184+H185+H186+H187+H188+H189+H190+H191+H192</f>
        <v>0</v>
      </c>
      <c r="I183" s="61">
        <f>I184+I185+I186+I187+I188+I189+I190+I191+I192</f>
        <v>0</v>
      </c>
      <c r="J183" s="74"/>
      <c r="K183" s="75"/>
      <c r="L183" s="101" t="e">
        <f t="shared" si="19"/>
        <v>#DIV/0!</v>
      </c>
    </row>
    <row r="184" spans="1:12" ht="22.5">
      <c r="A184" s="110"/>
      <c r="B184" s="118"/>
      <c r="C184" s="13">
        <v>3030</v>
      </c>
      <c r="D184" s="13" t="s">
        <v>72</v>
      </c>
      <c r="E184" s="61">
        <v>13680</v>
      </c>
      <c r="F184" s="75">
        <v>100</v>
      </c>
      <c r="G184" s="61"/>
      <c r="H184" s="61"/>
      <c r="I184" s="61"/>
      <c r="J184" s="74"/>
      <c r="K184" s="75"/>
      <c r="L184" s="101" t="e">
        <f t="shared" si="19"/>
        <v>#DIV/0!</v>
      </c>
    </row>
    <row r="185" spans="1:12" ht="21" customHeight="1">
      <c r="A185" s="110"/>
      <c r="B185" s="118"/>
      <c r="C185" s="13">
        <v>4110</v>
      </c>
      <c r="D185" s="13" t="s">
        <v>111</v>
      </c>
      <c r="E185" s="61">
        <v>1405.35</v>
      </c>
      <c r="F185" s="75">
        <v>100</v>
      </c>
      <c r="G185" s="61"/>
      <c r="H185" s="61"/>
      <c r="I185" s="61"/>
      <c r="J185" s="74"/>
      <c r="K185" s="75"/>
      <c r="L185" s="101" t="e">
        <f t="shared" si="19"/>
        <v>#DIV/0!</v>
      </c>
    </row>
    <row r="186" spans="1:12" ht="11.25" customHeight="1">
      <c r="A186" s="110"/>
      <c r="B186" s="118"/>
      <c r="C186" s="13">
        <v>4120</v>
      </c>
      <c r="D186" s="13" t="s">
        <v>77</v>
      </c>
      <c r="E186" s="61">
        <v>170.87</v>
      </c>
      <c r="F186" s="75">
        <v>100</v>
      </c>
      <c r="G186" s="61"/>
      <c r="H186" s="61"/>
      <c r="I186" s="61"/>
      <c r="J186" s="74"/>
      <c r="K186" s="75"/>
      <c r="L186" s="101" t="e">
        <f t="shared" si="19"/>
        <v>#DIV/0!</v>
      </c>
    </row>
    <row r="187" spans="1:12" ht="11.25" customHeight="1">
      <c r="A187" s="110"/>
      <c r="B187" s="118"/>
      <c r="C187" s="13">
        <v>4170</v>
      </c>
      <c r="D187" s="13" t="s">
        <v>32</v>
      </c>
      <c r="E187" s="61">
        <v>9371.42</v>
      </c>
      <c r="F187" s="75">
        <v>100</v>
      </c>
      <c r="G187" s="61"/>
      <c r="H187" s="61"/>
      <c r="I187" s="61"/>
      <c r="J187" s="74"/>
      <c r="K187" s="75"/>
      <c r="L187" s="101" t="e">
        <f t="shared" si="19"/>
        <v>#DIV/0!</v>
      </c>
    </row>
    <row r="188" spans="1:12" ht="12" customHeight="1">
      <c r="A188" s="110"/>
      <c r="B188" s="118"/>
      <c r="C188" s="13">
        <v>4210</v>
      </c>
      <c r="D188" s="13" t="s">
        <v>14</v>
      </c>
      <c r="E188" s="61">
        <v>1994.55</v>
      </c>
      <c r="F188" s="75">
        <v>100</v>
      </c>
      <c r="G188" s="61"/>
      <c r="H188" s="61"/>
      <c r="I188" s="61"/>
      <c r="J188" s="74"/>
      <c r="K188" s="75"/>
      <c r="L188" s="101" t="e">
        <f t="shared" si="19"/>
        <v>#DIV/0!</v>
      </c>
    </row>
    <row r="189" spans="1:12" ht="12.75" customHeight="1">
      <c r="A189" s="110"/>
      <c r="B189" s="118"/>
      <c r="C189" s="13">
        <v>4300</v>
      </c>
      <c r="D189" s="13" t="s">
        <v>19</v>
      </c>
      <c r="E189" s="61">
        <v>286.1</v>
      </c>
      <c r="F189" s="75">
        <v>100</v>
      </c>
      <c r="G189" s="61"/>
      <c r="H189" s="61"/>
      <c r="I189" s="61"/>
      <c r="J189" s="74"/>
      <c r="K189" s="75"/>
      <c r="L189" s="101" t="e">
        <f t="shared" si="19"/>
        <v>#DIV/0!</v>
      </c>
    </row>
    <row r="190" spans="1:12" ht="33" customHeight="1">
      <c r="A190" s="110"/>
      <c r="B190" s="118"/>
      <c r="C190" s="13">
        <v>4360</v>
      </c>
      <c r="D190" s="13" t="s">
        <v>170</v>
      </c>
      <c r="E190" s="61">
        <v>50</v>
      </c>
      <c r="F190" s="75">
        <v>100</v>
      </c>
      <c r="G190" s="61"/>
      <c r="H190" s="61"/>
      <c r="I190" s="61"/>
      <c r="J190" s="74"/>
      <c r="K190" s="75"/>
      <c r="L190" s="101" t="e">
        <f t="shared" si="19"/>
        <v>#DIV/0!</v>
      </c>
    </row>
    <row r="191" spans="1:12" ht="12.75" customHeight="1">
      <c r="A191" s="110"/>
      <c r="B191" s="118"/>
      <c r="C191" s="13">
        <v>4410</v>
      </c>
      <c r="D191" s="13" t="s">
        <v>73</v>
      </c>
      <c r="E191" s="61">
        <v>1289.35</v>
      </c>
      <c r="F191" s="75">
        <v>100</v>
      </c>
      <c r="G191" s="61"/>
      <c r="H191" s="61"/>
      <c r="I191" s="61"/>
      <c r="J191" s="74"/>
      <c r="K191" s="75"/>
      <c r="L191" s="101" t="e">
        <f t="shared" si="19"/>
        <v>#DIV/0!</v>
      </c>
    </row>
    <row r="192" spans="1:12" ht="45.75" customHeight="1">
      <c r="A192" s="110"/>
      <c r="B192" s="118"/>
      <c r="C192" s="13">
        <v>4740</v>
      </c>
      <c r="D192" s="13" t="s">
        <v>173</v>
      </c>
      <c r="E192" s="61">
        <v>106.36</v>
      </c>
      <c r="F192" s="75">
        <v>100</v>
      </c>
      <c r="G192" s="61"/>
      <c r="H192" s="61"/>
      <c r="I192" s="61"/>
      <c r="J192" s="74"/>
      <c r="K192" s="75"/>
      <c r="L192" s="101" t="e">
        <f t="shared" si="19"/>
        <v>#DIV/0!</v>
      </c>
    </row>
    <row r="193" spans="1:12" ht="15" customHeight="1">
      <c r="A193" s="110"/>
      <c r="B193" s="115">
        <v>75108</v>
      </c>
      <c r="C193" s="13"/>
      <c r="D193" s="13" t="s">
        <v>278</v>
      </c>
      <c r="E193" s="61">
        <f>E194+E195+E196+E197+E198+E199+E200+E201</f>
        <v>0</v>
      </c>
      <c r="F193" s="75"/>
      <c r="G193" s="61">
        <f>G194+G195+G196+G197+G198+G199+G200+G201</f>
        <v>0</v>
      </c>
      <c r="H193" s="61">
        <f>H194+H195+H196+H197+H198+H199+H200+H201</f>
        <v>19835.000000000004</v>
      </c>
      <c r="I193" s="61">
        <f>I194+I195+I196+I197+I198+I199+I200+I201</f>
        <v>19835.000000000004</v>
      </c>
      <c r="J193" s="74">
        <f t="shared" si="21"/>
        <v>100</v>
      </c>
      <c r="K193" s="75"/>
      <c r="L193" s="101" t="e">
        <f t="shared" si="19"/>
        <v>#DIV/0!</v>
      </c>
    </row>
    <row r="194" spans="1:12" ht="22.5">
      <c r="A194" s="110"/>
      <c r="B194" s="116"/>
      <c r="C194" s="13">
        <v>3030</v>
      </c>
      <c r="D194" s="13" t="s">
        <v>72</v>
      </c>
      <c r="E194" s="61"/>
      <c r="F194" s="75"/>
      <c r="G194" s="61"/>
      <c r="H194" s="61">
        <v>9527.73</v>
      </c>
      <c r="I194" s="61">
        <v>9527.73</v>
      </c>
      <c r="J194" s="74">
        <f t="shared" si="21"/>
        <v>100</v>
      </c>
      <c r="K194" s="75"/>
      <c r="L194" s="101" t="e">
        <f t="shared" si="19"/>
        <v>#DIV/0!</v>
      </c>
    </row>
    <row r="195" spans="1:12" ht="33.75">
      <c r="A195" s="110"/>
      <c r="B195" s="116"/>
      <c r="C195" s="13">
        <v>4110</v>
      </c>
      <c r="D195" s="13" t="s">
        <v>111</v>
      </c>
      <c r="E195" s="61"/>
      <c r="F195" s="75"/>
      <c r="G195" s="61"/>
      <c r="H195" s="61">
        <v>855.52</v>
      </c>
      <c r="I195" s="61">
        <v>855.52</v>
      </c>
      <c r="J195" s="74">
        <f t="shared" si="21"/>
        <v>100</v>
      </c>
      <c r="K195" s="75"/>
      <c r="L195" s="101" t="e">
        <f t="shared" si="19"/>
        <v>#DIV/0!</v>
      </c>
    </row>
    <row r="196" spans="1:12" ht="10.5" customHeight="1">
      <c r="A196" s="110"/>
      <c r="B196" s="116"/>
      <c r="C196" s="13">
        <v>4120</v>
      </c>
      <c r="D196" s="13" t="s">
        <v>77</v>
      </c>
      <c r="E196" s="61"/>
      <c r="F196" s="75"/>
      <c r="G196" s="61"/>
      <c r="H196" s="61">
        <v>75.75</v>
      </c>
      <c r="I196" s="61">
        <v>75.75</v>
      </c>
      <c r="J196" s="74">
        <f t="shared" si="21"/>
        <v>100</v>
      </c>
      <c r="K196" s="75"/>
      <c r="L196" s="101" t="e">
        <f t="shared" si="19"/>
        <v>#DIV/0!</v>
      </c>
    </row>
    <row r="197" spans="1:12" ht="22.5">
      <c r="A197" s="110"/>
      <c r="B197" s="116"/>
      <c r="C197" s="13">
        <v>4170</v>
      </c>
      <c r="D197" s="13" t="s">
        <v>32</v>
      </c>
      <c r="E197" s="61"/>
      <c r="F197" s="75"/>
      <c r="G197" s="61"/>
      <c r="H197" s="61">
        <v>5737.35</v>
      </c>
      <c r="I197" s="61">
        <v>5737.35</v>
      </c>
      <c r="J197" s="74">
        <f t="shared" si="21"/>
        <v>100</v>
      </c>
      <c r="K197" s="75"/>
      <c r="L197" s="101" t="e">
        <f t="shared" si="19"/>
        <v>#DIV/0!</v>
      </c>
    </row>
    <row r="198" spans="1:12" ht="22.5">
      <c r="A198" s="110"/>
      <c r="B198" s="116"/>
      <c r="C198" s="13">
        <v>4210</v>
      </c>
      <c r="D198" s="13" t="s">
        <v>14</v>
      </c>
      <c r="E198" s="61"/>
      <c r="F198" s="75"/>
      <c r="G198" s="61"/>
      <c r="H198" s="61">
        <v>2354.44</v>
      </c>
      <c r="I198" s="61">
        <v>2354.44</v>
      </c>
      <c r="J198" s="74">
        <f t="shared" si="21"/>
        <v>100</v>
      </c>
      <c r="K198" s="75"/>
      <c r="L198" s="101" t="e">
        <f t="shared" si="19"/>
        <v>#DIV/0!</v>
      </c>
    </row>
    <row r="199" spans="1:12" ht="22.5">
      <c r="A199" s="110"/>
      <c r="B199" s="116"/>
      <c r="C199" s="13">
        <v>4300</v>
      </c>
      <c r="D199" s="13" t="s">
        <v>19</v>
      </c>
      <c r="E199" s="61"/>
      <c r="F199" s="75"/>
      <c r="G199" s="61"/>
      <c r="H199" s="61">
        <v>890.22</v>
      </c>
      <c r="I199" s="61">
        <v>890.22</v>
      </c>
      <c r="J199" s="74">
        <f t="shared" si="21"/>
        <v>100</v>
      </c>
      <c r="K199" s="75"/>
      <c r="L199" s="101" t="e">
        <f t="shared" si="19"/>
        <v>#DIV/0!</v>
      </c>
    </row>
    <row r="200" spans="1:12" ht="32.25" customHeight="1">
      <c r="A200" s="110"/>
      <c r="B200" s="116"/>
      <c r="C200" s="13">
        <v>4360</v>
      </c>
      <c r="D200" s="13" t="s">
        <v>170</v>
      </c>
      <c r="E200" s="61"/>
      <c r="F200" s="75"/>
      <c r="G200" s="61"/>
      <c r="H200" s="61">
        <v>100</v>
      </c>
      <c r="I200" s="61">
        <v>100</v>
      </c>
      <c r="J200" s="74">
        <f t="shared" si="21"/>
        <v>100</v>
      </c>
      <c r="K200" s="75"/>
      <c r="L200" s="101" t="e">
        <f t="shared" si="19"/>
        <v>#DIV/0!</v>
      </c>
    </row>
    <row r="201" spans="1:12" ht="15" customHeight="1">
      <c r="A201" s="110"/>
      <c r="B201" s="117"/>
      <c r="C201" s="13">
        <v>4410</v>
      </c>
      <c r="D201" s="13" t="s">
        <v>73</v>
      </c>
      <c r="E201" s="61"/>
      <c r="F201" s="75"/>
      <c r="G201" s="61"/>
      <c r="H201" s="61">
        <v>293.99</v>
      </c>
      <c r="I201" s="61">
        <v>293.99</v>
      </c>
      <c r="J201" s="74">
        <f t="shared" si="21"/>
        <v>100</v>
      </c>
      <c r="K201" s="75"/>
      <c r="L201" s="101" t="e">
        <f t="shared" si="19"/>
        <v>#DIV/0!</v>
      </c>
    </row>
    <row r="202" spans="1:12" s="24" customFormat="1" ht="71.25" customHeight="1">
      <c r="A202" s="110"/>
      <c r="B202" s="118">
        <v>75109</v>
      </c>
      <c r="C202" s="2"/>
      <c r="D202" s="2" t="s">
        <v>247</v>
      </c>
      <c r="E202" s="5">
        <f>E203+E204+E205+E206+E207+E208+E209+E210+E211+E212</f>
        <v>20410.000000000004</v>
      </c>
      <c r="F202" s="3">
        <v>57</v>
      </c>
      <c r="G202" s="5">
        <f>G203+G204+G205+G206+G207+G208+G209+G210+G211+G212</f>
        <v>0</v>
      </c>
      <c r="H202" s="5">
        <f>H203+H204+H205+H206+H207+H208+H209+H210+H211+H212</f>
        <v>170</v>
      </c>
      <c r="I202" s="5">
        <f>I203+I204+I205+I206+I207+I208+I209+I210+I211+I212</f>
        <v>170</v>
      </c>
      <c r="J202" s="74">
        <f t="shared" si="21"/>
        <v>100</v>
      </c>
      <c r="K202" s="3"/>
      <c r="L202" s="101" t="e">
        <f t="shared" si="19"/>
        <v>#DIV/0!</v>
      </c>
    </row>
    <row r="203" spans="1:12" ht="22.5">
      <c r="A203" s="110"/>
      <c r="B203" s="118"/>
      <c r="C203" s="13">
        <v>3030</v>
      </c>
      <c r="D203" s="13" t="s">
        <v>72</v>
      </c>
      <c r="E203" s="61">
        <v>10351.69</v>
      </c>
      <c r="F203" s="75">
        <v>48</v>
      </c>
      <c r="G203" s="61"/>
      <c r="H203" s="61"/>
      <c r="I203" s="61"/>
      <c r="J203" s="74"/>
      <c r="K203" s="75"/>
      <c r="L203" s="101" t="e">
        <f t="shared" si="19"/>
        <v>#DIV/0!</v>
      </c>
    </row>
    <row r="204" spans="1:12" ht="21.75" customHeight="1">
      <c r="A204" s="110"/>
      <c r="B204" s="118"/>
      <c r="C204" s="13">
        <v>4110</v>
      </c>
      <c r="D204" s="13" t="s">
        <v>111</v>
      </c>
      <c r="E204" s="61">
        <v>668.95</v>
      </c>
      <c r="F204" s="75">
        <v>65</v>
      </c>
      <c r="G204" s="61"/>
      <c r="H204" s="61">
        <v>22.66</v>
      </c>
      <c r="I204" s="61">
        <v>22.66</v>
      </c>
      <c r="J204" s="74">
        <f t="shared" si="21"/>
        <v>100</v>
      </c>
      <c r="K204" s="75"/>
      <c r="L204" s="101" t="e">
        <f t="shared" si="19"/>
        <v>#DIV/0!</v>
      </c>
    </row>
    <row r="205" spans="1:12" ht="9.75" customHeight="1">
      <c r="A205" s="110"/>
      <c r="B205" s="118"/>
      <c r="C205" s="13">
        <v>4120</v>
      </c>
      <c r="D205" s="13" t="s">
        <v>77</v>
      </c>
      <c r="E205" s="61">
        <v>107.92</v>
      </c>
      <c r="F205" s="75">
        <v>65</v>
      </c>
      <c r="G205" s="61"/>
      <c r="H205" s="61"/>
      <c r="I205" s="61"/>
      <c r="J205" s="74"/>
      <c r="K205" s="75"/>
      <c r="L205" s="101" t="e">
        <f t="shared" si="19"/>
        <v>#DIV/0!</v>
      </c>
    </row>
    <row r="206" spans="1:12" ht="12.75" customHeight="1">
      <c r="A206" s="110"/>
      <c r="B206" s="118"/>
      <c r="C206" s="13">
        <v>4170</v>
      </c>
      <c r="D206" s="13" t="s">
        <v>32</v>
      </c>
      <c r="E206" s="61">
        <v>4473.89</v>
      </c>
      <c r="F206" s="75">
        <v>66</v>
      </c>
      <c r="G206" s="61"/>
      <c r="H206" s="61">
        <v>147.34</v>
      </c>
      <c r="I206" s="61">
        <v>147.34</v>
      </c>
      <c r="J206" s="74">
        <f t="shared" si="21"/>
        <v>100</v>
      </c>
      <c r="K206" s="75"/>
      <c r="L206" s="101" t="e">
        <f t="shared" si="19"/>
        <v>#DIV/0!</v>
      </c>
    </row>
    <row r="207" spans="1:12" ht="21" customHeight="1">
      <c r="A207" s="110"/>
      <c r="B207" s="118"/>
      <c r="C207" s="13">
        <v>4210</v>
      </c>
      <c r="D207" s="13" t="s">
        <v>14</v>
      </c>
      <c r="E207" s="61">
        <v>2356.97</v>
      </c>
      <c r="F207" s="75">
        <v>100</v>
      </c>
      <c r="G207" s="61"/>
      <c r="H207" s="61"/>
      <c r="I207" s="61"/>
      <c r="J207" s="74"/>
      <c r="K207" s="75"/>
      <c r="L207" s="101" t="e">
        <f t="shared" si="19"/>
        <v>#DIV/0!</v>
      </c>
    </row>
    <row r="208" spans="1:12" ht="13.5" customHeight="1">
      <c r="A208" s="110"/>
      <c r="B208" s="118"/>
      <c r="C208" s="13">
        <v>4300</v>
      </c>
      <c r="D208" s="13" t="s">
        <v>19</v>
      </c>
      <c r="E208" s="61">
        <v>1698.13</v>
      </c>
      <c r="F208" s="75">
        <v>100</v>
      </c>
      <c r="G208" s="61"/>
      <c r="H208" s="61"/>
      <c r="I208" s="61"/>
      <c r="J208" s="74"/>
      <c r="K208" s="75"/>
      <c r="L208" s="101" t="e">
        <f aca="true" t="shared" si="23" ref="L208:L271">I208/I955*100</f>
        <v>#DIV/0!</v>
      </c>
    </row>
    <row r="209" spans="1:12" ht="32.25" customHeight="1">
      <c r="A209" s="110"/>
      <c r="B209" s="118"/>
      <c r="C209" s="13">
        <v>4360</v>
      </c>
      <c r="D209" s="13" t="s">
        <v>170</v>
      </c>
      <c r="E209" s="61">
        <v>100</v>
      </c>
      <c r="F209" s="75">
        <v>100</v>
      </c>
      <c r="G209" s="61"/>
      <c r="H209" s="61"/>
      <c r="I209" s="61"/>
      <c r="J209" s="74"/>
      <c r="K209" s="75"/>
      <c r="L209" s="101" t="e">
        <f t="shared" si="23"/>
        <v>#DIV/0!</v>
      </c>
    </row>
    <row r="210" spans="1:12" ht="12.75" customHeight="1">
      <c r="A210" s="110"/>
      <c r="B210" s="118"/>
      <c r="C210" s="13">
        <v>4410</v>
      </c>
      <c r="D210" s="13" t="s">
        <v>73</v>
      </c>
      <c r="E210" s="61">
        <v>386.87</v>
      </c>
      <c r="F210" s="75">
        <v>65</v>
      </c>
      <c r="G210" s="61"/>
      <c r="H210" s="61"/>
      <c r="I210" s="61"/>
      <c r="J210" s="74"/>
      <c r="K210" s="75"/>
      <c r="L210" s="101" t="e">
        <f t="shared" si="23"/>
        <v>#DIV/0!</v>
      </c>
    </row>
    <row r="211" spans="1:12" ht="35.25" customHeight="1">
      <c r="A211" s="110"/>
      <c r="B211" s="118"/>
      <c r="C211" s="13">
        <v>4740</v>
      </c>
      <c r="D211" s="13" t="s">
        <v>173</v>
      </c>
      <c r="E211" s="61">
        <v>158</v>
      </c>
      <c r="F211" s="75">
        <v>32</v>
      </c>
      <c r="G211" s="61"/>
      <c r="H211" s="61"/>
      <c r="I211" s="61"/>
      <c r="J211" s="74"/>
      <c r="K211" s="75"/>
      <c r="L211" s="101" t="e">
        <f t="shared" si="23"/>
        <v>#DIV/0!</v>
      </c>
    </row>
    <row r="212" spans="1:12" ht="33.75">
      <c r="A212" s="110"/>
      <c r="B212" s="118"/>
      <c r="C212" s="13">
        <v>4750</v>
      </c>
      <c r="D212" s="13" t="s">
        <v>237</v>
      </c>
      <c r="E212" s="61">
        <v>107.58</v>
      </c>
      <c r="F212" s="75">
        <v>11</v>
      </c>
      <c r="G212" s="61"/>
      <c r="H212" s="61"/>
      <c r="I212" s="61"/>
      <c r="J212" s="74"/>
      <c r="K212" s="75"/>
      <c r="L212" s="101" t="e">
        <f t="shared" si="23"/>
        <v>#DIV/0!</v>
      </c>
    </row>
    <row r="213" spans="1:12" ht="21">
      <c r="A213" s="105">
        <v>752</v>
      </c>
      <c r="B213" s="93"/>
      <c r="C213" s="2"/>
      <c r="D213" s="2" t="s">
        <v>277</v>
      </c>
      <c r="E213" s="5">
        <f>E214</f>
        <v>0</v>
      </c>
      <c r="F213" s="3"/>
      <c r="G213" s="5">
        <f>G214</f>
        <v>0</v>
      </c>
      <c r="H213" s="5">
        <f>H214</f>
        <v>1200</v>
      </c>
      <c r="I213" s="5">
        <f>I214</f>
        <v>1094.68</v>
      </c>
      <c r="J213" s="73">
        <f>(I213/H213)*100</f>
        <v>91.22333333333333</v>
      </c>
      <c r="K213" s="3"/>
      <c r="L213" s="101" t="e">
        <f t="shared" si="23"/>
        <v>#DIV/0!</v>
      </c>
    </row>
    <row r="214" spans="1:12" ht="22.5">
      <c r="A214" s="106"/>
      <c r="B214" s="115">
        <v>75212</v>
      </c>
      <c r="C214" s="13"/>
      <c r="D214" s="13" t="s">
        <v>276</v>
      </c>
      <c r="E214" s="61">
        <f>E215+E216+E217</f>
        <v>0</v>
      </c>
      <c r="F214" s="75"/>
      <c r="G214" s="61">
        <f>G215+G216+G217</f>
        <v>0</v>
      </c>
      <c r="H214" s="61">
        <f>H215+H216+H217</f>
        <v>1200</v>
      </c>
      <c r="I214" s="61">
        <f>I215+I216+I217</f>
        <v>1094.68</v>
      </c>
      <c r="J214" s="73">
        <f>(I214/H214)*100</f>
        <v>91.22333333333333</v>
      </c>
      <c r="K214" s="71"/>
      <c r="L214" s="101" t="e">
        <f t="shared" si="23"/>
        <v>#DIV/0!</v>
      </c>
    </row>
    <row r="215" spans="1:12" ht="22.5">
      <c r="A215" s="106"/>
      <c r="B215" s="116"/>
      <c r="C215" s="13">
        <v>4210</v>
      </c>
      <c r="D215" s="13" t="s">
        <v>14</v>
      </c>
      <c r="E215" s="61"/>
      <c r="F215" s="38"/>
      <c r="G215" s="61"/>
      <c r="H215" s="61">
        <v>210</v>
      </c>
      <c r="I215" s="61">
        <v>152.31</v>
      </c>
      <c r="J215" s="73">
        <f>(I215/H215)*100</f>
        <v>72.52857142857142</v>
      </c>
      <c r="K215" s="71"/>
      <c r="L215" s="101" t="e">
        <f t="shared" si="23"/>
        <v>#DIV/0!</v>
      </c>
    </row>
    <row r="216" spans="1:12" ht="22.5">
      <c r="A216" s="106"/>
      <c r="B216" s="116"/>
      <c r="C216" s="13">
        <v>4300</v>
      </c>
      <c r="D216" s="13" t="s">
        <v>19</v>
      </c>
      <c r="E216" s="61"/>
      <c r="F216" s="38"/>
      <c r="G216" s="61"/>
      <c r="H216" s="61">
        <v>920</v>
      </c>
      <c r="I216" s="61">
        <v>908.94</v>
      </c>
      <c r="J216" s="73">
        <f>(I216/H216)*100</f>
        <v>98.79782608695653</v>
      </c>
      <c r="K216" s="71"/>
      <c r="L216" s="101" t="e">
        <f t="shared" si="23"/>
        <v>#DIV/0!</v>
      </c>
    </row>
    <row r="217" spans="1:12" ht="14.25" customHeight="1">
      <c r="A217" s="113"/>
      <c r="B217" s="117"/>
      <c r="C217" s="13">
        <v>4410</v>
      </c>
      <c r="D217" s="13" t="s">
        <v>73</v>
      </c>
      <c r="E217" s="61"/>
      <c r="F217" s="38"/>
      <c r="G217" s="61"/>
      <c r="H217" s="61">
        <v>70</v>
      </c>
      <c r="I217" s="61">
        <v>33.43</v>
      </c>
      <c r="J217" s="73">
        <f>(I217/H217)*100</f>
        <v>47.75714285714286</v>
      </c>
      <c r="K217" s="71"/>
      <c r="L217" s="101" t="e">
        <f t="shared" si="23"/>
        <v>#DIV/0!</v>
      </c>
    </row>
    <row r="218" spans="1:12" ht="31.5" customHeight="1">
      <c r="A218" s="119" t="s">
        <v>92</v>
      </c>
      <c r="B218" s="35"/>
      <c r="C218" s="13"/>
      <c r="D218" s="2" t="s">
        <v>294</v>
      </c>
      <c r="E218" s="68">
        <f>E224+E248+E222+E241</f>
        <v>707401.49</v>
      </c>
      <c r="F218" s="71">
        <v>95</v>
      </c>
      <c r="G218" s="68">
        <f>G224+G248+G222+G241</f>
        <v>170860</v>
      </c>
      <c r="H218" s="68">
        <f>H224+H248+H222+H241</f>
        <v>276045</v>
      </c>
      <c r="I218" s="68">
        <f>I224+I248+I222+I241</f>
        <v>226405.75</v>
      </c>
      <c r="J218" s="73">
        <f aca="true" t="shared" si="24" ref="J218:J224">(I218/H218)*100</f>
        <v>82.01769639008133</v>
      </c>
      <c r="K218" s="71">
        <f>(I218/E218)*100</f>
        <v>32.005269030462465</v>
      </c>
      <c r="L218" s="101" t="e">
        <f t="shared" si="23"/>
        <v>#DIV/0!</v>
      </c>
    </row>
    <row r="219" spans="1:12" ht="11.25">
      <c r="A219" s="108"/>
      <c r="B219" s="25"/>
      <c r="C219" s="13"/>
      <c r="D219" s="84" t="s">
        <v>8</v>
      </c>
      <c r="E219" s="70">
        <f>E222+E224+E241+E248-E250-E249-E240-E239</f>
        <v>166160.55000000005</v>
      </c>
      <c r="F219" s="91">
        <v>84</v>
      </c>
      <c r="G219" s="70">
        <f>G222+G224+G241+G248-G250-G249-G240-G239</f>
        <v>170360</v>
      </c>
      <c r="H219" s="70">
        <f>H222+H224+H241+H248-H250-H249-H240-H239</f>
        <v>240180</v>
      </c>
      <c r="I219" s="70">
        <f>I222+I224+I241+I248-I250-I249-I240-I239</f>
        <v>222732.41</v>
      </c>
      <c r="J219" s="85">
        <f t="shared" si="24"/>
        <v>92.73561911899408</v>
      </c>
      <c r="K219" s="96">
        <f>(I219/E219)*100</f>
        <v>134.04650502179967</v>
      </c>
      <c r="L219" s="101" t="e">
        <f t="shared" si="23"/>
        <v>#DIV/0!</v>
      </c>
    </row>
    <row r="220" spans="1:12" ht="11.25">
      <c r="A220" s="108"/>
      <c r="B220" s="25"/>
      <c r="C220" s="13"/>
      <c r="D220" s="84" t="s">
        <v>203</v>
      </c>
      <c r="E220" s="70">
        <f>E239+E240+E250+E249</f>
        <v>541240.94</v>
      </c>
      <c r="F220" s="91">
        <v>98</v>
      </c>
      <c r="G220" s="70">
        <f>G239+G240+G250+G249</f>
        <v>500</v>
      </c>
      <c r="H220" s="70">
        <f>H239+H240+H250+H249</f>
        <v>35865</v>
      </c>
      <c r="I220" s="70">
        <f>I239+I240+I250+I249</f>
        <v>3673.34</v>
      </c>
      <c r="J220" s="85">
        <f t="shared" si="24"/>
        <v>10.242130210511641</v>
      </c>
      <c r="K220" s="96">
        <f>(I220/E220)*100</f>
        <v>0.6786884968457857</v>
      </c>
      <c r="L220" s="101" t="e">
        <f t="shared" si="23"/>
        <v>#DIV/0!</v>
      </c>
    </row>
    <row r="221" spans="1:12" ht="11.25">
      <c r="A221" s="108"/>
      <c r="B221" s="25"/>
      <c r="C221" s="13"/>
      <c r="D221" s="84" t="s">
        <v>9</v>
      </c>
      <c r="E221" s="70">
        <f>E239+E240+E250+E249</f>
        <v>541240.94</v>
      </c>
      <c r="F221" s="91">
        <v>98</v>
      </c>
      <c r="G221" s="70">
        <f>G239+G240+G250+G249</f>
        <v>500</v>
      </c>
      <c r="H221" s="70">
        <f>H239+H240+H250+H249</f>
        <v>35865</v>
      </c>
      <c r="I221" s="70">
        <f>I239+I240+I250+I249</f>
        <v>3673.34</v>
      </c>
      <c r="J221" s="85">
        <f t="shared" si="24"/>
        <v>10.242130210511641</v>
      </c>
      <c r="K221" s="96">
        <f>(I221/E221)*100</f>
        <v>0.6786884968457857</v>
      </c>
      <c r="L221" s="101" t="e">
        <f t="shared" si="23"/>
        <v>#DIV/0!</v>
      </c>
    </row>
    <row r="222" spans="1:12" ht="12.75" customHeight="1">
      <c r="A222" s="108"/>
      <c r="B222" s="105">
        <v>75404</v>
      </c>
      <c r="C222" s="13"/>
      <c r="D222" s="2" t="s">
        <v>275</v>
      </c>
      <c r="E222" s="68">
        <f>E223</f>
        <v>0</v>
      </c>
      <c r="F222" s="71"/>
      <c r="G222" s="68">
        <f>G223</f>
        <v>0</v>
      </c>
      <c r="H222" s="68">
        <f>H223</f>
        <v>20000</v>
      </c>
      <c r="I222" s="68">
        <f>I223</f>
        <v>19920</v>
      </c>
      <c r="J222" s="85">
        <f t="shared" si="24"/>
        <v>99.6</v>
      </c>
      <c r="K222" s="75"/>
      <c r="L222" s="101" t="e">
        <f t="shared" si="23"/>
        <v>#DIV/0!</v>
      </c>
    </row>
    <row r="223" spans="1:12" ht="22.5">
      <c r="A223" s="108"/>
      <c r="B223" s="108"/>
      <c r="C223" s="13">
        <v>3000</v>
      </c>
      <c r="D223" s="13" t="s">
        <v>183</v>
      </c>
      <c r="E223" s="61"/>
      <c r="F223" s="75"/>
      <c r="G223" s="61"/>
      <c r="H223" s="61">
        <v>20000</v>
      </c>
      <c r="I223" s="61">
        <v>19920</v>
      </c>
      <c r="J223" s="85">
        <f t="shared" si="24"/>
        <v>99.6</v>
      </c>
      <c r="K223" s="75"/>
      <c r="L223" s="101" t="e">
        <f t="shared" si="23"/>
        <v>#DIV/0!</v>
      </c>
    </row>
    <row r="224" spans="1:12" ht="15.75" customHeight="1">
      <c r="A224" s="108"/>
      <c r="B224" s="105">
        <v>75412</v>
      </c>
      <c r="C224" s="13"/>
      <c r="D224" s="2" t="s">
        <v>93</v>
      </c>
      <c r="E224" s="68">
        <f>E226+E227+E228+E229+E231+E234+E237+E239+E238+E240+E235+E232+E233+E230+E225+E236</f>
        <v>707157.49</v>
      </c>
      <c r="F224" s="71">
        <v>97</v>
      </c>
      <c r="G224" s="68">
        <f>G226+G227+G228+G229+G231+G234+G237+G239+G238+G240+G235+G232+G233+G230+G225+G236</f>
        <v>170760</v>
      </c>
      <c r="H224" s="68">
        <f>H226+H227+H228+H229+H231+H234+H237+H239+H238+H240+H235+H232+H233+H230+H225+H236</f>
        <v>211130</v>
      </c>
      <c r="I224" s="68">
        <f>I226+I227+I228+I229+I231+I234+I237+I239+I238+I240+I235+I232+I233+I230+I225+I236</f>
        <v>196971.38999999998</v>
      </c>
      <c r="J224" s="73">
        <f t="shared" si="24"/>
        <v>93.29389002036659</v>
      </c>
      <c r="K224" s="71">
        <f>(I224/E224)*100</f>
        <v>27.853963619900284</v>
      </c>
      <c r="L224" s="101" t="e">
        <f t="shared" si="23"/>
        <v>#DIV/0!</v>
      </c>
    </row>
    <row r="225" spans="1:12" ht="24" customHeight="1">
      <c r="A225" s="108"/>
      <c r="B225" s="108"/>
      <c r="C225" s="13">
        <v>3030</v>
      </c>
      <c r="D225" s="13" t="s">
        <v>72</v>
      </c>
      <c r="E225" s="61">
        <v>36571.25</v>
      </c>
      <c r="F225" s="75">
        <v>94</v>
      </c>
      <c r="G225" s="61">
        <v>39000</v>
      </c>
      <c r="H225" s="61">
        <v>34000</v>
      </c>
      <c r="I225" s="61">
        <v>33559.75</v>
      </c>
      <c r="J225" s="74">
        <f aca="true" t="shared" si="25" ref="J225:J236">(I225/H225)*100</f>
        <v>98.70514705882353</v>
      </c>
      <c r="K225" s="75"/>
      <c r="L225" s="101" t="e">
        <f t="shared" si="23"/>
        <v>#DIV/0!</v>
      </c>
    </row>
    <row r="226" spans="1:12" ht="21" customHeight="1">
      <c r="A226" s="108"/>
      <c r="B226" s="108"/>
      <c r="C226" s="13">
        <v>4110</v>
      </c>
      <c r="D226" s="13" t="s">
        <v>39</v>
      </c>
      <c r="E226" s="61">
        <v>2481.61</v>
      </c>
      <c r="F226" s="75">
        <v>94</v>
      </c>
      <c r="G226" s="61">
        <v>1300</v>
      </c>
      <c r="H226" s="61">
        <v>200</v>
      </c>
      <c r="I226" s="61">
        <v>122.3</v>
      </c>
      <c r="J226" s="74">
        <f t="shared" si="25"/>
        <v>61.14999999999999</v>
      </c>
      <c r="K226" s="75">
        <f>(I226/E226)*100</f>
        <v>4.928252223354999</v>
      </c>
      <c r="L226" s="101" t="e">
        <f t="shared" si="23"/>
        <v>#DIV/0!</v>
      </c>
    </row>
    <row r="227" spans="1:12" ht="11.25">
      <c r="A227" s="108"/>
      <c r="B227" s="108"/>
      <c r="C227" s="13">
        <v>4120</v>
      </c>
      <c r="D227" s="13" t="s">
        <v>46</v>
      </c>
      <c r="E227" s="61"/>
      <c r="F227" s="75"/>
      <c r="G227" s="61">
        <v>110</v>
      </c>
      <c r="H227" s="61">
        <v>110</v>
      </c>
      <c r="I227" s="61"/>
      <c r="J227" s="74">
        <f t="shared" si="25"/>
        <v>0</v>
      </c>
      <c r="K227" s="75"/>
      <c r="L227" s="101" t="e">
        <f t="shared" si="23"/>
        <v>#DIV/0!</v>
      </c>
    </row>
    <row r="228" spans="1:12" ht="12.75" customHeight="1">
      <c r="A228" s="108"/>
      <c r="B228" s="108"/>
      <c r="C228" s="13">
        <v>4170</v>
      </c>
      <c r="D228" s="13" t="s">
        <v>32</v>
      </c>
      <c r="E228" s="61">
        <v>23089.83</v>
      </c>
      <c r="F228" s="75">
        <v>97</v>
      </c>
      <c r="G228" s="61">
        <v>22000</v>
      </c>
      <c r="H228" s="61">
        <v>28850</v>
      </c>
      <c r="I228" s="61">
        <v>26625.74</v>
      </c>
      <c r="J228" s="74">
        <f t="shared" si="25"/>
        <v>92.29025996533797</v>
      </c>
      <c r="K228" s="75">
        <f aca="true" t="shared" si="26" ref="K228:K240">(I228/E228)*100</f>
        <v>115.31371170770855</v>
      </c>
      <c r="L228" s="101" t="e">
        <f t="shared" si="23"/>
        <v>#DIV/0!</v>
      </c>
    </row>
    <row r="229" spans="1:12" ht="20.25" customHeight="1">
      <c r="A229" s="108"/>
      <c r="B229" s="108"/>
      <c r="C229" s="34">
        <v>4210</v>
      </c>
      <c r="D229" s="13" t="s">
        <v>14</v>
      </c>
      <c r="E229" s="61">
        <v>61226.01</v>
      </c>
      <c r="F229" s="75">
        <v>91</v>
      </c>
      <c r="G229" s="61">
        <v>63000</v>
      </c>
      <c r="H229" s="61">
        <v>90400</v>
      </c>
      <c r="I229" s="61">
        <v>83704.53</v>
      </c>
      <c r="J229" s="75">
        <f t="shared" si="25"/>
        <v>92.59350663716815</v>
      </c>
      <c r="K229" s="75">
        <f t="shared" si="26"/>
        <v>136.71400439127095</v>
      </c>
      <c r="L229" s="101" t="e">
        <f t="shared" si="23"/>
        <v>#DIV/0!</v>
      </c>
    </row>
    <row r="230" spans="1:12" ht="21" customHeight="1">
      <c r="A230" s="108"/>
      <c r="B230" s="108"/>
      <c r="C230" s="34">
        <v>4230</v>
      </c>
      <c r="D230" s="13" t="s">
        <v>243</v>
      </c>
      <c r="E230" s="61"/>
      <c r="F230" s="75"/>
      <c r="G230" s="61">
        <v>300</v>
      </c>
      <c r="H230" s="61">
        <v>300</v>
      </c>
      <c r="I230" s="61">
        <v>164.81</v>
      </c>
      <c r="J230" s="75">
        <f t="shared" si="25"/>
        <v>54.93666666666667</v>
      </c>
      <c r="K230" s="75"/>
      <c r="L230" s="101" t="e">
        <f t="shared" si="23"/>
        <v>#DIV/0!</v>
      </c>
    </row>
    <row r="231" spans="1:12" ht="11.25">
      <c r="A231" s="108"/>
      <c r="B231" s="108"/>
      <c r="C231" s="34">
        <v>4260</v>
      </c>
      <c r="D231" s="13" t="s">
        <v>15</v>
      </c>
      <c r="E231" s="61">
        <v>11537.3</v>
      </c>
      <c r="F231" s="75">
        <v>93</v>
      </c>
      <c r="G231" s="61">
        <v>12000</v>
      </c>
      <c r="H231" s="61">
        <v>14000</v>
      </c>
      <c r="I231" s="61">
        <v>13622.68</v>
      </c>
      <c r="J231" s="74">
        <f t="shared" si="25"/>
        <v>97.30485714285714</v>
      </c>
      <c r="K231" s="75">
        <f t="shared" si="26"/>
        <v>118.07511289469808</v>
      </c>
      <c r="L231" s="101" t="e">
        <f t="shared" si="23"/>
        <v>#DIV/0!</v>
      </c>
    </row>
    <row r="232" spans="1:12" ht="10.5" customHeight="1">
      <c r="A232" s="108"/>
      <c r="B232" s="108"/>
      <c r="C232" s="34">
        <v>4270</v>
      </c>
      <c r="D232" s="13" t="s">
        <v>17</v>
      </c>
      <c r="E232" s="61">
        <v>9605.4</v>
      </c>
      <c r="F232" s="75">
        <v>99</v>
      </c>
      <c r="G232" s="61">
        <v>8000</v>
      </c>
      <c r="H232" s="61">
        <v>6000</v>
      </c>
      <c r="I232" s="61">
        <v>5868</v>
      </c>
      <c r="J232" s="74">
        <f t="shared" si="25"/>
        <v>97.8</v>
      </c>
      <c r="K232" s="75">
        <f t="shared" si="26"/>
        <v>61.090636516959215</v>
      </c>
      <c r="L232" s="101" t="e">
        <f t="shared" si="23"/>
        <v>#DIV/0!</v>
      </c>
    </row>
    <row r="233" spans="1:12" ht="11.25" customHeight="1">
      <c r="A233" s="108"/>
      <c r="B233" s="108"/>
      <c r="C233" s="34">
        <v>4280</v>
      </c>
      <c r="D233" s="13" t="s">
        <v>80</v>
      </c>
      <c r="E233" s="61">
        <v>5390</v>
      </c>
      <c r="F233" s="75">
        <v>100</v>
      </c>
      <c r="G233" s="61">
        <v>5000</v>
      </c>
      <c r="H233" s="61">
        <v>5500</v>
      </c>
      <c r="I233" s="61">
        <v>5320</v>
      </c>
      <c r="J233" s="74">
        <f t="shared" si="25"/>
        <v>96.72727272727273</v>
      </c>
      <c r="K233" s="75">
        <f t="shared" si="26"/>
        <v>98.7012987012987</v>
      </c>
      <c r="L233" s="101" t="e">
        <f t="shared" si="23"/>
        <v>#DIV/0!</v>
      </c>
    </row>
    <row r="234" spans="1:12" ht="14.25" customHeight="1">
      <c r="A234" s="108"/>
      <c r="B234" s="108"/>
      <c r="C234" s="13">
        <v>4300</v>
      </c>
      <c r="D234" s="13" t="s">
        <v>19</v>
      </c>
      <c r="E234" s="61">
        <v>9412.15</v>
      </c>
      <c r="F234" s="75">
        <v>96</v>
      </c>
      <c r="G234" s="61">
        <v>12150</v>
      </c>
      <c r="H234" s="61">
        <v>14250</v>
      </c>
      <c r="I234" s="61">
        <v>11975.74</v>
      </c>
      <c r="J234" s="74">
        <f t="shared" si="25"/>
        <v>84.04028070175438</v>
      </c>
      <c r="K234" s="75">
        <f t="shared" si="26"/>
        <v>127.2370287341362</v>
      </c>
      <c r="L234" s="101" t="e">
        <f t="shared" si="23"/>
        <v>#DIV/0!</v>
      </c>
    </row>
    <row r="235" spans="1:12" ht="33" customHeight="1">
      <c r="A235" s="108"/>
      <c r="B235" s="108"/>
      <c r="C235" s="13">
        <v>4370</v>
      </c>
      <c r="D235" s="13" t="s">
        <v>171</v>
      </c>
      <c r="E235" s="61"/>
      <c r="F235" s="75"/>
      <c r="G235" s="61">
        <v>100</v>
      </c>
      <c r="H235" s="61">
        <v>100</v>
      </c>
      <c r="I235" s="61"/>
      <c r="J235" s="75"/>
      <c r="K235" s="75"/>
      <c r="L235" s="101" t="e">
        <f t="shared" si="23"/>
        <v>#DIV/0!</v>
      </c>
    </row>
    <row r="236" spans="1:12" ht="19.5" customHeight="1">
      <c r="A236" s="108"/>
      <c r="B236" s="108"/>
      <c r="C236" s="13">
        <v>4380</v>
      </c>
      <c r="D236" s="13" t="s">
        <v>274</v>
      </c>
      <c r="E236" s="61"/>
      <c r="F236" s="75"/>
      <c r="G236" s="61"/>
      <c r="H236" s="61">
        <v>120</v>
      </c>
      <c r="I236" s="61">
        <v>92</v>
      </c>
      <c r="J236" s="75">
        <f t="shared" si="25"/>
        <v>76.66666666666667</v>
      </c>
      <c r="K236" s="75"/>
      <c r="L236" s="101" t="e">
        <f t="shared" si="23"/>
        <v>#DIV/0!</v>
      </c>
    </row>
    <row r="237" spans="1:12" ht="11.25">
      <c r="A237" s="108"/>
      <c r="B237" s="108"/>
      <c r="C237" s="13">
        <v>4430</v>
      </c>
      <c r="D237" s="13" t="s">
        <v>35</v>
      </c>
      <c r="E237" s="61">
        <v>6490</v>
      </c>
      <c r="F237" s="75">
        <v>98</v>
      </c>
      <c r="G237" s="61">
        <v>7000</v>
      </c>
      <c r="H237" s="61">
        <v>12500</v>
      </c>
      <c r="I237" s="61">
        <v>12242.5</v>
      </c>
      <c r="J237" s="75">
        <f>(I237/H237)*100</f>
        <v>97.94</v>
      </c>
      <c r="K237" s="75">
        <f t="shared" si="26"/>
        <v>188.63636363636365</v>
      </c>
      <c r="L237" s="101" t="e">
        <f t="shared" si="23"/>
        <v>#DIV/0!</v>
      </c>
    </row>
    <row r="238" spans="1:12" s="23" customFormat="1" ht="31.5" customHeight="1">
      <c r="A238" s="108"/>
      <c r="B238" s="108"/>
      <c r="C238" s="13">
        <v>4520</v>
      </c>
      <c r="D238" s="13" t="s">
        <v>50</v>
      </c>
      <c r="E238" s="15">
        <v>113</v>
      </c>
      <c r="F238" s="3">
        <v>100</v>
      </c>
      <c r="G238" s="15">
        <v>300</v>
      </c>
      <c r="H238" s="15">
        <v>300</v>
      </c>
      <c r="I238" s="15"/>
      <c r="J238" s="22"/>
      <c r="K238" s="38"/>
      <c r="L238" s="101" t="e">
        <f t="shared" si="23"/>
        <v>#DIV/0!</v>
      </c>
    </row>
    <row r="239" spans="1:12" ht="21" customHeight="1">
      <c r="A239" s="108"/>
      <c r="B239" s="108"/>
      <c r="C239" s="13">
        <v>6050</v>
      </c>
      <c r="D239" s="13" t="s">
        <v>21</v>
      </c>
      <c r="E239" s="61">
        <v>6791</v>
      </c>
      <c r="F239" s="75">
        <v>91</v>
      </c>
      <c r="G239" s="61">
        <v>500</v>
      </c>
      <c r="H239" s="61">
        <v>4500</v>
      </c>
      <c r="I239" s="61">
        <v>3673.34</v>
      </c>
      <c r="J239" s="74">
        <f>(I239/H239)*100</f>
        <v>81.62977777777778</v>
      </c>
      <c r="K239" s="75">
        <f t="shared" si="26"/>
        <v>54.09129730525696</v>
      </c>
      <c r="L239" s="101" t="e">
        <f t="shared" si="23"/>
        <v>#DIV/0!</v>
      </c>
    </row>
    <row r="240" spans="1:12" ht="22.5" customHeight="1">
      <c r="A240" s="108"/>
      <c r="B240" s="121"/>
      <c r="C240" s="13">
        <v>6060</v>
      </c>
      <c r="D240" s="13" t="s">
        <v>22</v>
      </c>
      <c r="E240" s="61">
        <v>534449.94</v>
      </c>
      <c r="F240" s="71">
        <v>99</v>
      </c>
      <c r="G240" s="61"/>
      <c r="H240" s="61"/>
      <c r="I240" s="61"/>
      <c r="J240" s="74"/>
      <c r="K240" s="71">
        <f t="shared" si="26"/>
        <v>0</v>
      </c>
      <c r="L240" s="101" t="e">
        <f t="shared" si="23"/>
        <v>#DIV/0!</v>
      </c>
    </row>
    <row r="241" spans="1:12" ht="10.5" customHeight="1">
      <c r="A241" s="108"/>
      <c r="B241" s="105">
        <v>75421</v>
      </c>
      <c r="C241" s="35"/>
      <c r="D241" s="2" t="s">
        <v>290</v>
      </c>
      <c r="E241" s="59">
        <f>E247+E245+E242+E243+E244+E246</f>
        <v>244</v>
      </c>
      <c r="F241" s="65"/>
      <c r="G241" s="59">
        <f>G247+G245+G242+G243+G244+G246</f>
        <v>100</v>
      </c>
      <c r="H241" s="59">
        <f>H247+H245+H242+H243+H244+H246</f>
        <v>13550</v>
      </c>
      <c r="I241" s="59">
        <f>I247+I245+I242+I243+I244+I246</f>
        <v>9514.36</v>
      </c>
      <c r="J241" s="22">
        <f>(I241/H241)*100</f>
        <v>70.21667896678967</v>
      </c>
      <c r="K241" s="46"/>
      <c r="L241" s="101" t="e">
        <f t="shared" si="23"/>
        <v>#DIV/0!</v>
      </c>
    </row>
    <row r="242" spans="1:12" ht="21" customHeight="1">
      <c r="A242" s="108"/>
      <c r="B242" s="106"/>
      <c r="C242" s="25">
        <v>4110</v>
      </c>
      <c r="D242" s="13" t="s">
        <v>175</v>
      </c>
      <c r="E242" s="78"/>
      <c r="F242" s="33"/>
      <c r="G242" s="78">
        <v>26</v>
      </c>
      <c r="H242" s="78">
        <v>26</v>
      </c>
      <c r="I242" s="78"/>
      <c r="J242" s="22"/>
      <c r="K242" s="33"/>
      <c r="L242" s="101" t="e">
        <f t="shared" si="23"/>
        <v>#DIV/0!</v>
      </c>
    </row>
    <row r="243" spans="1:12" ht="11.25" customHeight="1">
      <c r="A243" s="108"/>
      <c r="B243" s="106"/>
      <c r="C243" s="25">
        <v>4120</v>
      </c>
      <c r="D243" s="13" t="s">
        <v>46</v>
      </c>
      <c r="E243" s="78"/>
      <c r="F243" s="33"/>
      <c r="G243" s="78">
        <v>6</v>
      </c>
      <c r="H243" s="78">
        <v>6</v>
      </c>
      <c r="I243" s="78"/>
      <c r="J243" s="22"/>
      <c r="K243" s="33"/>
      <c r="L243" s="101" t="e">
        <f t="shared" si="23"/>
        <v>#DIV/0!</v>
      </c>
    </row>
    <row r="244" spans="1:12" ht="12.75" customHeight="1">
      <c r="A244" s="108"/>
      <c r="B244" s="106"/>
      <c r="C244" s="25">
        <v>4170</v>
      </c>
      <c r="D244" s="13" t="s">
        <v>32</v>
      </c>
      <c r="E244" s="78">
        <v>244</v>
      </c>
      <c r="F244" s="33">
        <v>98</v>
      </c>
      <c r="G244" s="78">
        <v>30</v>
      </c>
      <c r="H244" s="78">
        <v>180</v>
      </c>
      <c r="I244" s="78">
        <v>163</v>
      </c>
      <c r="J244" s="22">
        <f>(I244/H244)*100</f>
        <v>90.55555555555556</v>
      </c>
      <c r="K244" s="33"/>
      <c r="L244" s="101" t="e">
        <f t="shared" si="23"/>
        <v>#DIV/0!</v>
      </c>
    </row>
    <row r="245" spans="1:12" ht="21.75" customHeight="1">
      <c r="A245" s="108"/>
      <c r="B245" s="108"/>
      <c r="C245" s="25">
        <v>4210</v>
      </c>
      <c r="D245" s="13" t="s">
        <v>14</v>
      </c>
      <c r="E245" s="62"/>
      <c r="F245" s="46"/>
      <c r="G245" s="62">
        <v>20</v>
      </c>
      <c r="H245" s="62">
        <v>5520</v>
      </c>
      <c r="I245" s="62">
        <v>1881.02</v>
      </c>
      <c r="J245" s="22">
        <f>(I245/H245)*100</f>
        <v>34.07644927536232</v>
      </c>
      <c r="K245" s="46"/>
      <c r="L245" s="101" t="e">
        <f t="shared" si="23"/>
        <v>#DIV/0!</v>
      </c>
    </row>
    <row r="246" spans="1:12" ht="15.75" customHeight="1">
      <c r="A246" s="108"/>
      <c r="B246" s="108"/>
      <c r="C246" s="25">
        <v>4270</v>
      </c>
      <c r="D246" s="13" t="s">
        <v>17</v>
      </c>
      <c r="E246" s="62"/>
      <c r="F246" s="46"/>
      <c r="G246" s="62"/>
      <c r="H246" s="62">
        <v>4000</v>
      </c>
      <c r="I246" s="62">
        <v>3690</v>
      </c>
      <c r="J246" s="22">
        <f>(I246/H246)*100</f>
        <v>92.25</v>
      </c>
      <c r="K246" s="46"/>
      <c r="L246" s="101" t="e">
        <f t="shared" si="23"/>
        <v>#DIV/0!</v>
      </c>
    </row>
    <row r="247" spans="1:12" ht="12" customHeight="1">
      <c r="A247" s="108"/>
      <c r="B247" s="121"/>
      <c r="C247" s="25">
        <v>4300</v>
      </c>
      <c r="D247" s="13" t="s">
        <v>94</v>
      </c>
      <c r="E247" s="62"/>
      <c r="F247" s="46"/>
      <c r="G247" s="62">
        <v>18</v>
      </c>
      <c r="H247" s="62">
        <v>3818</v>
      </c>
      <c r="I247" s="62">
        <v>3780.34</v>
      </c>
      <c r="J247" s="22">
        <f>(I247/H247)*100</f>
        <v>99.01361969617601</v>
      </c>
      <c r="K247" s="46"/>
      <c r="L247" s="101" t="e">
        <f t="shared" si="23"/>
        <v>#DIV/0!</v>
      </c>
    </row>
    <row r="248" spans="1:12" s="24" customFormat="1" ht="15" customHeight="1">
      <c r="A248" s="108"/>
      <c r="B248" s="105">
        <v>75495</v>
      </c>
      <c r="C248" s="35"/>
      <c r="D248" s="2" t="s">
        <v>27</v>
      </c>
      <c r="E248" s="59">
        <f>E250+E249</f>
        <v>0</v>
      </c>
      <c r="F248" s="65"/>
      <c r="G248" s="59">
        <f>G250+G249</f>
        <v>0</v>
      </c>
      <c r="H248" s="59">
        <f>H250+H249</f>
        <v>31365</v>
      </c>
      <c r="I248" s="59">
        <f>I250+I249</f>
        <v>0</v>
      </c>
      <c r="J248" s="73">
        <f>(I248/H248)*100</f>
        <v>0</v>
      </c>
      <c r="K248" s="71"/>
      <c r="L248" s="101" t="e">
        <f t="shared" si="23"/>
        <v>#DIV/0!</v>
      </c>
    </row>
    <row r="249" spans="1:12" ht="33.75">
      <c r="A249" s="108"/>
      <c r="B249" s="108"/>
      <c r="C249" s="25">
        <v>6057</v>
      </c>
      <c r="D249" s="13" t="s">
        <v>21</v>
      </c>
      <c r="E249" s="62"/>
      <c r="F249" s="46"/>
      <c r="G249" s="62"/>
      <c r="H249" s="62">
        <v>26660.25</v>
      </c>
      <c r="I249" s="62"/>
      <c r="J249" s="74"/>
      <c r="K249" s="75"/>
      <c r="L249" s="101" t="e">
        <f t="shared" si="23"/>
        <v>#DIV/0!</v>
      </c>
    </row>
    <row r="250" spans="1:12" ht="20.25" customHeight="1">
      <c r="A250" s="121"/>
      <c r="B250" s="121"/>
      <c r="C250" s="25">
        <v>6059</v>
      </c>
      <c r="D250" s="13" t="s">
        <v>21</v>
      </c>
      <c r="E250" s="62"/>
      <c r="F250" s="46"/>
      <c r="G250" s="62"/>
      <c r="H250" s="62">
        <v>4704.75</v>
      </c>
      <c r="I250" s="62"/>
      <c r="J250" s="74"/>
      <c r="K250" s="75"/>
      <c r="L250" s="101" t="e">
        <f t="shared" si="23"/>
        <v>#DIV/0!</v>
      </c>
    </row>
    <row r="251" spans="1:12" ht="53.25" customHeight="1">
      <c r="A251" s="119" t="s">
        <v>95</v>
      </c>
      <c r="B251" s="35"/>
      <c r="C251" s="2"/>
      <c r="D251" s="2" t="s">
        <v>96</v>
      </c>
      <c r="E251" s="68">
        <f>E252</f>
        <v>66187.68</v>
      </c>
      <c r="F251" s="71">
        <v>96</v>
      </c>
      <c r="G251" s="68">
        <f>G252</f>
        <v>70664</v>
      </c>
      <c r="H251" s="68">
        <f>H252</f>
        <v>69500</v>
      </c>
      <c r="I251" s="68">
        <f>I252</f>
        <v>63269.79</v>
      </c>
      <c r="J251" s="73">
        <f aca="true" t="shared" si="27" ref="J251:J263">(I251/H251)*100</f>
        <v>91.0356690647482</v>
      </c>
      <c r="K251" s="71">
        <f>(I251/E251)*100</f>
        <v>95.59149074268808</v>
      </c>
      <c r="L251" s="101" t="e">
        <f t="shared" si="23"/>
        <v>#DIV/0!</v>
      </c>
    </row>
    <row r="252" spans="1:12" s="24" customFormat="1" ht="30" customHeight="1">
      <c r="A252" s="120"/>
      <c r="B252" s="105">
        <v>75647</v>
      </c>
      <c r="C252" s="2"/>
      <c r="D252" s="2" t="s">
        <v>97</v>
      </c>
      <c r="E252" s="68">
        <f>E253+E257+E258+E256+E254+E255+E259</f>
        <v>66187.68</v>
      </c>
      <c r="F252" s="71">
        <v>96</v>
      </c>
      <c r="G252" s="68">
        <f>G253+G257+G258+G256+G254+G255+G259</f>
        <v>70664</v>
      </c>
      <c r="H252" s="68">
        <f>H253+H257+H258+H256+H254+H255+H259</f>
        <v>69500</v>
      </c>
      <c r="I252" s="68">
        <f>I253+I257+I258+I256+I254+I255+I259</f>
        <v>63269.79</v>
      </c>
      <c r="J252" s="73">
        <f t="shared" si="27"/>
        <v>91.0356690647482</v>
      </c>
      <c r="K252" s="71">
        <f>(I252/E252)*100</f>
        <v>95.59149074268808</v>
      </c>
      <c r="L252" s="101" t="e">
        <f t="shared" si="23"/>
        <v>#DIV/0!</v>
      </c>
    </row>
    <row r="253" spans="1:12" ht="33.75">
      <c r="A253" s="120"/>
      <c r="B253" s="106"/>
      <c r="C253" s="13">
        <v>4100</v>
      </c>
      <c r="D253" s="13" t="s">
        <v>98</v>
      </c>
      <c r="E253" s="61">
        <v>44041.31</v>
      </c>
      <c r="F253" s="75">
        <v>100</v>
      </c>
      <c r="G253" s="61">
        <v>44000</v>
      </c>
      <c r="H253" s="61">
        <v>44000</v>
      </c>
      <c r="I253" s="61">
        <v>40013.36</v>
      </c>
      <c r="J253" s="74">
        <f t="shared" si="27"/>
        <v>90.93945454545455</v>
      </c>
      <c r="K253" s="75">
        <f>(I253/E253)*100</f>
        <v>90.85415488322215</v>
      </c>
      <c r="L253" s="101" t="e">
        <f t="shared" si="23"/>
        <v>#DIV/0!</v>
      </c>
    </row>
    <row r="254" spans="1:12" ht="20.25" customHeight="1">
      <c r="A254" s="120"/>
      <c r="B254" s="106"/>
      <c r="C254" s="34">
        <v>4110</v>
      </c>
      <c r="D254" s="13" t="s">
        <v>175</v>
      </c>
      <c r="E254" s="61"/>
      <c r="F254" s="75"/>
      <c r="G254" s="61">
        <v>410</v>
      </c>
      <c r="H254" s="61"/>
      <c r="I254" s="61"/>
      <c r="J254" s="74"/>
      <c r="K254" s="75"/>
      <c r="L254" s="101" t="e">
        <f t="shared" si="23"/>
        <v>#DIV/0!</v>
      </c>
    </row>
    <row r="255" spans="1:12" ht="11.25">
      <c r="A255" s="120"/>
      <c r="B255" s="106"/>
      <c r="C255" s="34">
        <v>4120</v>
      </c>
      <c r="D255" s="13" t="s">
        <v>46</v>
      </c>
      <c r="E255" s="61"/>
      <c r="F255" s="75"/>
      <c r="G255" s="61">
        <v>54</v>
      </c>
      <c r="H255" s="61"/>
      <c r="I255" s="61"/>
      <c r="J255" s="74"/>
      <c r="K255" s="75"/>
      <c r="L255" s="101" t="e">
        <f t="shared" si="23"/>
        <v>#DIV/0!</v>
      </c>
    </row>
    <row r="256" spans="1:12" ht="10.5" customHeight="1">
      <c r="A256" s="120"/>
      <c r="B256" s="106"/>
      <c r="C256" s="34">
        <v>4170</v>
      </c>
      <c r="D256" s="13" t="s">
        <v>32</v>
      </c>
      <c r="E256" s="61"/>
      <c r="F256" s="75"/>
      <c r="G256" s="61">
        <v>2700</v>
      </c>
      <c r="H256" s="61"/>
      <c r="I256" s="61"/>
      <c r="J256" s="74"/>
      <c r="K256" s="75"/>
      <c r="L256" s="101" t="e">
        <f t="shared" si="23"/>
        <v>#DIV/0!</v>
      </c>
    </row>
    <row r="257" spans="1:12" ht="15" customHeight="1">
      <c r="A257" s="120"/>
      <c r="B257" s="106"/>
      <c r="C257" s="34">
        <v>4210</v>
      </c>
      <c r="D257" s="13" t="s">
        <v>14</v>
      </c>
      <c r="E257" s="61">
        <v>15483.9</v>
      </c>
      <c r="F257" s="75">
        <v>86</v>
      </c>
      <c r="G257" s="61">
        <v>15500</v>
      </c>
      <c r="H257" s="61">
        <v>19500</v>
      </c>
      <c r="I257" s="61">
        <v>17605.6</v>
      </c>
      <c r="J257" s="74">
        <f t="shared" si="27"/>
        <v>90.28512820512819</v>
      </c>
      <c r="K257" s="75">
        <f>(I257/E257)*100</f>
        <v>113.70262014092056</v>
      </c>
      <c r="L257" s="101" t="e">
        <f t="shared" si="23"/>
        <v>#DIV/0!</v>
      </c>
    </row>
    <row r="258" spans="1:12" ht="16.5" customHeight="1">
      <c r="A258" s="120"/>
      <c r="B258" s="106"/>
      <c r="C258" s="34" t="s">
        <v>18</v>
      </c>
      <c r="D258" s="13" t="s">
        <v>19</v>
      </c>
      <c r="E258" s="61">
        <v>6662.47</v>
      </c>
      <c r="F258" s="75">
        <v>99</v>
      </c>
      <c r="G258" s="61">
        <v>8000</v>
      </c>
      <c r="H258" s="61">
        <v>100</v>
      </c>
      <c r="I258" s="61"/>
      <c r="J258" s="74">
        <f t="shared" si="27"/>
        <v>0</v>
      </c>
      <c r="K258" s="75">
        <f>(I258/E258)*100</f>
        <v>0</v>
      </c>
      <c r="L258" s="101" t="e">
        <f t="shared" si="23"/>
        <v>#DIV/0!</v>
      </c>
    </row>
    <row r="259" spans="1:12" ht="16.5" customHeight="1">
      <c r="A259" s="107"/>
      <c r="B259" s="107"/>
      <c r="C259" s="34">
        <v>4430</v>
      </c>
      <c r="D259" s="13" t="s">
        <v>35</v>
      </c>
      <c r="E259" s="61"/>
      <c r="F259" s="75"/>
      <c r="G259" s="61"/>
      <c r="H259" s="61">
        <v>5900</v>
      </c>
      <c r="I259" s="61">
        <v>5650.83</v>
      </c>
      <c r="J259" s="74">
        <f t="shared" si="27"/>
        <v>95.77677966101696</v>
      </c>
      <c r="K259" s="75"/>
      <c r="L259" s="101" t="e">
        <f t="shared" si="23"/>
        <v>#DIV/0!</v>
      </c>
    </row>
    <row r="260" spans="1:12" ht="24" customHeight="1">
      <c r="A260" s="111">
        <v>757</v>
      </c>
      <c r="B260" s="25"/>
      <c r="C260" s="13"/>
      <c r="D260" s="2" t="s">
        <v>99</v>
      </c>
      <c r="E260" s="68">
        <f>E261</f>
        <v>343436.61</v>
      </c>
      <c r="F260" s="71">
        <v>92</v>
      </c>
      <c r="G260" s="68">
        <f>G261</f>
        <v>286700</v>
      </c>
      <c r="H260" s="68">
        <f>H261</f>
        <v>658700</v>
      </c>
      <c r="I260" s="68">
        <f>I261</f>
        <v>611706.84</v>
      </c>
      <c r="J260" s="73">
        <f t="shared" si="27"/>
        <v>92.86577197510248</v>
      </c>
      <c r="K260" s="71">
        <f>(I260/E260)*100</f>
        <v>178.1134632094115</v>
      </c>
      <c r="L260" s="101" t="e">
        <f t="shared" si="23"/>
        <v>#DIV/0!</v>
      </c>
    </row>
    <row r="261" spans="1:12" s="24" customFormat="1" ht="30.75" customHeight="1">
      <c r="A261" s="108"/>
      <c r="B261" s="112">
        <v>75702</v>
      </c>
      <c r="C261" s="2"/>
      <c r="D261" s="2" t="s">
        <v>100</v>
      </c>
      <c r="E261" s="68">
        <f>E263+E262</f>
        <v>343436.61</v>
      </c>
      <c r="F261" s="71">
        <v>92</v>
      </c>
      <c r="G261" s="68">
        <f>G263+G262</f>
        <v>286700</v>
      </c>
      <c r="H261" s="68">
        <f>H263+H262</f>
        <v>658700</v>
      </c>
      <c r="I261" s="68">
        <f>I263+I262</f>
        <v>611706.84</v>
      </c>
      <c r="J261" s="73">
        <f t="shared" si="27"/>
        <v>92.86577197510248</v>
      </c>
      <c r="K261" s="71">
        <f>(I261/E261)*100</f>
        <v>178.1134632094115</v>
      </c>
      <c r="L261" s="101" t="e">
        <f t="shared" si="23"/>
        <v>#DIV/0!</v>
      </c>
    </row>
    <row r="262" spans="1:12" ht="22.5">
      <c r="A262" s="108"/>
      <c r="B262" s="112"/>
      <c r="C262" s="13">
        <v>8020</v>
      </c>
      <c r="D262" s="13" t="s">
        <v>268</v>
      </c>
      <c r="E262" s="15"/>
      <c r="F262" s="38"/>
      <c r="G262" s="15">
        <v>30000</v>
      </c>
      <c r="H262" s="15"/>
      <c r="I262" s="15"/>
      <c r="J262" s="22"/>
      <c r="K262" s="38"/>
      <c r="L262" s="101" t="e">
        <f t="shared" si="23"/>
        <v>#DIV/0!</v>
      </c>
    </row>
    <row r="263" spans="1:12" ht="11.25" customHeight="1">
      <c r="A263" s="108"/>
      <c r="B263" s="112"/>
      <c r="C263" s="13">
        <v>8070</v>
      </c>
      <c r="D263" s="13" t="s">
        <v>101</v>
      </c>
      <c r="E263" s="61">
        <v>343436.61</v>
      </c>
      <c r="F263" s="75">
        <v>92</v>
      </c>
      <c r="G263" s="61">
        <v>256700</v>
      </c>
      <c r="H263" s="61">
        <v>658700</v>
      </c>
      <c r="I263" s="61">
        <v>611706.84</v>
      </c>
      <c r="J263" s="74">
        <f t="shared" si="27"/>
        <v>92.86577197510248</v>
      </c>
      <c r="K263" s="75">
        <f>(I263/E263)*100</f>
        <v>178.1134632094115</v>
      </c>
      <c r="L263" s="101" t="e">
        <f t="shared" si="23"/>
        <v>#DIV/0!</v>
      </c>
    </row>
    <row r="264" spans="1:12" ht="12" customHeight="1">
      <c r="A264" s="109">
        <v>758</v>
      </c>
      <c r="B264" s="2"/>
      <c r="C264" s="13"/>
      <c r="D264" s="2" t="s">
        <v>102</v>
      </c>
      <c r="E264" s="70"/>
      <c r="F264" s="71"/>
      <c r="G264" s="68">
        <f aca="true" t="shared" si="28" ref="G264:I265">G265</f>
        <v>133200</v>
      </c>
      <c r="H264" s="68">
        <f t="shared" si="28"/>
        <v>54275</v>
      </c>
      <c r="I264" s="68">
        <f t="shared" si="28"/>
        <v>0</v>
      </c>
      <c r="J264" s="73"/>
      <c r="K264" s="75"/>
      <c r="L264" s="101" t="e">
        <f t="shared" si="23"/>
        <v>#DIV/0!</v>
      </c>
    </row>
    <row r="265" spans="1:12" ht="22.5" customHeight="1">
      <c r="A265" s="110"/>
      <c r="B265" s="112">
        <v>75818</v>
      </c>
      <c r="C265" s="13"/>
      <c r="D265" s="2" t="s">
        <v>103</v>
      </c>
      <c r="E265" s="70"/>
      <c r="F265" s="71"/>
      <c r="G265" s="68">
        <f t="shared" si="28"/>
        <v>133200</v>
      </c>
      <c r="H265" s="68">
        <f t="shared" si="28"/>
        <v>54275</v>
      </c>
      <c r="I265" s="68">
        <f t="shared" si="28"/>
        <v>0</v>
      </c>
      <c r="J265" s="73"/>
      <c r="K265" s="75"/>
      <c r="L265" s="101" t="e">
        <f t="shared" si="23"/>
        <v>#DIV/0!</v>
      </c>
    </row>
    <row r="266" spans="1:12" ht="11.25">
      <c r="A266" s="110"/>
      <c r="B266" s="112"/>
      <c r="C266" s="13">
        <v>4810</v>
      </c>
      <c r="D266" s="13" t="s">
        <v>104</v>
      </c>
      <c r="E266" s="70"/>
      <c r="F266" s="71"/>
      <c r="G266" s="61">
        <v>133200</v>
      </c>
      <c r="H266" s="70">
        <v>54275</v>
      </c>
      <c r="I266" s="70"/>
      <c r="J266" s="73"/>
      <c r="K266" s="75"/>
      <c r="L266" s="101" t="e">
        <f t="shared" si="23"/>
        <v>#DIV/0!</v>
      </c>
    </row>
    <row r="267" spans="1:12" ht="21" customHeight="1">
      <c r="A267" s="109">
        <v>801</v>
      </c>
      <c r="B267" s="35"/>
      <c r="C267" s="35"/>
      <c r="D267" s="2" t="s">
        <v>105</v>
      </c>
      <c r="E267" s="68">
        <f>E270+E299+E306+E334+E373+E381+E405+E413+E421+E445+E456+E449</f>
        <v>8754644.55</v>
      </c>
      <c r="F267" s="71">
        <v>99</v>
      </c>
      <c r="G267" s="68">
        <f>G270+G299+G306+G334+G373+G381+G405+G413+G421+G445+G456+G449</f>
        <v>9079063.25</v>
      </c>
      <c r="H267" s="68">
        <f>H270+H299+H306+H334+H373+H381+H405+H413+H421+H445+H456+H449</f>
        <v>8376645.1</v>
      </c>
      <c r="I267" s="68">
        <f>I270+I299+I306+I334+I373+I381+I405+I413+I421+I445+I456+I449</f>
        <v>8364969.259999998</v>
      </c>
      <c r="J267" s="73">
        <f aca="true" t="shared" si="29" ref="J267:J342">(I267/H267)*100</f>
        <v>99.86061436457418</v>
      </c>
      <c r="K267" s="71">
        <f aca="true" t="shared" si="30" ref="K267:K299">(I267/E267)*100</f>
        <v>95.5489307672691</v>
      </c>
      <c r="L267" s="101" t="e">
        <f t="shared" si="23"/>
        <v>#DIV/0!</v>
      </c>
    </row>
    <row r="268" spans="1:12" ht="11.25">
      <c r="A268" s="109"/>
      <c r="B268" s="45"/>
      <c r="C268" s="35"/>
      <c r="D268" s="86" t="s">
        <v>204</v>
      </c>
      <c r="E268" s="87">
        <f>E298+E372+E443+E444</f>
        <v>56567.57</v>
      </c>
      <c r="F268" s="96">
        <v>66</v>
      </c>
      <c r="G268" s="87">
        <f>G298+G372+G443+G444</f>
        <v>967933.25</v>
      </c>
      <c r="H268" s="87">
        <f>H298+H372+H443+H444</f>
        <v>364792.1</v>
      </c>
      <c r="I268" s="87">
        <f>I298+I372+I443+I444</f>
        <v>364497.25</v>
      </c>
      <c r="J268" s="85">
        <f t="shared" si="29"/>
        <v>99.9191731399885</v>
      </c>
      <c r="K268" s="96">
        <f t="shared" si="30"/>
        <v>644.3572704289755</v>
      </c>
      <c r="L268" s="101" t="e">
        <f t="shared" si="23"/>
        <v>#DIV/0!</v>
      </c>
    </row>
    <row r="269" spans="1:12" ht="12" customHeight="1">
      <c r="A269" s="109"/>
      <c r="B269" s="45"/>
      <c r="C269" s="35"/>
      <c r="D269" s="86" t="s">
        <v>12</v>
      </c>
      <c r="E269" s="87">
        <f>E267-E268</f>
        <v>8698076.98</v>
      </c>
      <c r="F269" s="96">
        <v>99</v>
      </c>
      <c r="G269" s="87">
        <f>G267-G268</f>
        <v>8111130</v>
      </c>
      <c r="H269" s="87">
        <f>H267-H268</f>
        <v>8011853</v>
      </c>
      <c r="I269" s="87">
        <f>I267-I268</f>
        <v>8000472.009999998</v>
      </c>
      <c r="J269" s="85">
        <f t="shared" si="29"/>
        <v>99.8579480926572</v>
      </c>
      <c r="K269" s="96">
        <f t="shared" si="30"/>
        <v>91.97977930519531</v>
      </c>
      <c r="L269" s="101" t="e">
        <f t="shared" si="23"/>
        <v>#DIV/0!</v>
      </c>
    </row>
    <row r="270" spans="1:12" ht="21">
      <c r="A270" s="110"/>
      <c r="B270" s="105">
        <v>80101</v>
      </c>
      <c r="C270" s="35"/>
      <c r="D270" s="2" t="s">
        <v>106</v>
      </c>
      <c r="E270" s="68">
        <f>E271+E272+E273+E274+E275+E276+E277+E280+E283+E284+E286+E288+E290+E292+E293+E289+E296+E297+E285+E295+E298+E287+E294+E279+E282+E291+E278+E281</f>
        <v>3932533.2799999993</v>
      </c>
      <c r="F270" s="71">
        <v>100</v>
      </c>
      <c r="G270" s="68">
        <f>G271+G272+G273+G274+G275+G276+G277+G280+G283+G284+G286+G288+G290+G292+G293+G289+G296+G297+G285+G295+G298+G287+G294+G279+G282+G291+G278+G281</f>
        <v>3427671</v>
      </c>
      <c r="H270" s="68">
        <f>H271+H272+H273+H274+H275+H276+H277+H280+H283+H284+H286+H288+H290+H292+H293+H289+H296+H297+H285+H295+H298+H287+H294+H279+H282+H291+H278+H281</f>
        <v>3383063</v>
      </c>
      <c r="I270" s="68">
        <f>I271+I272+I273+I274+I275+I276+I277+I280+I283+I284+I286+I288+I290+I292+I293+I289+I296+I297+I285+I295+I298+I287+I294+I279+I282+I291+I278+I281</f>
        <v>3381350.6900000004</v>
      </c>
      <c r="J270" s="73">
        <f t="shared" si="29"/>
        <v>99.94938580806803</v>
      </c>
      <c r="K270" s="71">
        <f t="shared" si="30"/>
        <v>85.98403240976516</v>
      </c>
      <c r="L270" s="101" t="e">
        <f t="shared" si="23"/>
        <v>#DIV/0!</v>
      </c>
    </row>
    <row r="271" spans="1:12" ht="22.5" customHeight="1">
      <c r="A271" s="110"/>
      <c r="B271" s="108"/>
      <c r="C271" s="25">
        <v>3020</v>
      </c>
      <c r="D271" s="13" t="s">
        <v>107</v>
      </c>
      <c r="E271" s="61">
        <v>156869.96</v>
      </c>
      <c r="F271" s="75">
        <v>100</v>
      </c>
      <c r="G271" s="61">
        <v>171868</v>
      </c>
      <c r="H271" s="61">
        <v>159498</v>
      </c>
      <c r="I271" s="61">
        <v>159497.1</v>
      </c>
      <c r="J271" s="75">
        <f t="shared" si="29"/>
        <v>99.99943572960163</v>
      </c>
      <c r="K271" s="75">
        <f t="shared" si="30"/>
        <v>101.67472472103647</v>
      </c>
      <c r="L271" s="101" t="e">
        <f t="shared" si="23"/>
        <v>#DIV/0!</v>
      </c>
    </row>
    <row r="272" spans="1:12" ht="21" customHeight="1">
      <c r="A272" s="110"/>
      <c r="B272" s="108"/>
      <c r="C272" s="25">
        <v>4010</v>
      </c>
      <c r="D272" s="13" t="s">
        <v>68</v>
      </c>
      <c r="E272" s="61">
        <v>2146929.25</v>
      </c>
      <c r="F272" s="75">
        <v>100</v>
      </c>
      <c r="G272" s="61">
        <v>2154516</v>
      </c>
      <c r="H272" s="61">
        <v>2194800</v>
      </c>
      <c r="I272" s="61">
        <v>2194794.16</v>
      </c>
      <c r="J272" s="75">
        <f t="shared" si="29"/>
        <v>99.99973391652999</v>
      </c>
      <c r="K272" s="75">
        <f t="shared" si="30"/>
        <v>102.22945912167344</v>
      </c>
      <c r="L272" s="101" t="e">
        <f aca="true" t="shared" si="31" ref="L272:L335">I272/I1019*100</f>
        <v>#DIV/0!</v>
      </c>
    </row>
    <row r="273" spans="1:12" ht="20.25" customHeight="1">
      <c r="A273" s="110"/>
      <c r="B273" s="108"/>
      <c r="C273" s="25">
        <v>4040</v>
      </c>
      <c r="D273" s="13" t="s">
        <v>110</v>
      </c>
      <c r="E273" s="61">
        <v>152424.32</v>
      </c>
      <c r="F273" s="75">
        <v>100</v>
      </c>
      <c r="G273" s="61">
        <v>175200</v>
      </c>
      <c r="H273" s="61">
        <v>175200</v>
      </c>
      <c r="I273" s="61">
        <v>175191.82</v>
      </c>
      <c r="J273" s="75">
        <f t="shared" si="29"/>
        <v>99.99533105022832</v>
      </c>
      <c r="K273" s="75">
        <f t="shared" si="30"/>
        <v>114.93692082733253</v>
      </c>
      <c r="L273" s="101" t="e">
        <f t="shared" si="31"/>
        <v>#DIV/0!</v>
      </c>
    </row>
    <row r="274" spans="1:12" ht="21.75" customHeight="1">
      <c r="A274" s="110"/>
      <c r="B274" s="108"/>
      <c r="C274" s="25">
        <v>4110</v>
      </c>
      <c r="D274" s="13" t="s">
        <v>111</v>
      </c>
      <c r="E274" s="61">
        <v>364331.24</v>
      </c>
      <c r="F274" s="75">
        <v>100</v>
      </c>
      <c r="G274" s="61">
        <v>387915</v>
      </c>
      <c r="H274" s="61">
        <v>373530</v>
      </c>
      <c r="I274" s="61">
        <v>373525.09</v>
      </c>
      <c r="J274" s="75">
        <f t="shared" si="29"/>
        <v>99.99868551388109</v>
      </c>
      <c r="K274" s="75">
        <f t="shared" si="30"/>
        <v>102.52348659423222</v>
      </c>
      <c r="L274" s="101" t="e">
        <f t="shared" si="31"/>
        <v>#DIV/0!</v>
      </c>
    </row>
    <row r="275" spans="1:12" ht="11.25">
      <c r="A275" s="110"/>
      <c r="B275" s="108"/>
      <c r="C275" s="25">
        <v>4120</v>
      </c>
      <c r="D275" s="13" t="s">
        <v>46</v>
      </c>
      <c r="E275" s="61">
        <v>56439.62</v>
      </c>
      <c r="F275" s="75">
        <v>97</v>
      </c>
      <c r="G275" s="61">
        <v>62157</v>
      </c>
      <c r="H275" s="61">
        <v>57866</v>
      </c>
      <c r="I275" s="61">
        <v>57863.53</v>
      </c>
      <c r="J275" s="74">
        <f t="shared" si="29"/>
        <v>99.99573151764422</v>
      </c>
      <c r="K275" s="75">
        <f t="shared" si="30"/>
        <v>102.52289083448825</v>
      </c>
      <c r="L275" s="101" t="e">
        <f t="shared" si="31"/>
        <v>#DIV/0!</v>
      </c>
    </row>
    <row r="276" spans="1:12" ht="10.5" customHeight="1">
      <c r="A276" s="110"/>
      <c r="B276" s="108"/>
      <c r="C276" s="25">
        <v>4170</v>
      </c>
      <c r="D276" s="13" t="s">
        <v>112</v>
      </c>
      <c r="E276" s="61">
        <v>12138.37</v>
      </c>
      <c r="F276" s="75">
        <v>100</v>
      </c>
      <c r="G276" s="61">
        <v>6000</v>
      </c>
      <c r="H276" s="61">
        <v>32560</v>
      </c>
      <c r="I276" s="61">
        <v>32559.35</v>
      </c>
      <c r="J276" s="74">
        <f t="shared" si="29"/>
        <v>99.99800368550368</v>
      </c>
      <c r="K276" s="75">
        <f t="shared" si="30"/>
        <v>268.234944230568</v>
      </c>
      <c r="L276" s="101" t="e">
        <f t="shared" si="31"/>
        <v>#DIV/0!</v>
      </c>
    </row>
    <row r="277" spans="1:12" ht="21" customHeight="1">
      <c r="A277" s="110"/>
      <c r="B277" s="108"/>
      <c r="C277" s="25">
        <v>4210</v>
      </c>
      <c r="D277" s="13" t="s">
        <v>14</v>
      </c>
      <c r="E277" s="61">
        <v>176893.57</v>
      </c>
      <c r="F277" s="75">
        <v>100</v>
      </c>
      <c r="G277" s="61">
        <v>175000</v>
      </c>
      <c r="H277" s="61">
        <v>149000</v>
      </c>
      <c r="I277" s="61">
        <v>148478.28</v>
      </c>
      <c r="J277" s="74">
        <f t="shared" si="29"/>
        <v>99.64985234899328</v>
      </c>
      <c r="K277" s="75">
        <f t="shared" si="30"/>
        <v>83.93650487126241</v>
      </c>
      <c r="L277" s="101" t="e">
        <f t="shared" si="31"/>
        <v>#DIV/0!</v>
      </c>
    </row>
    <row r="278" spans="1:12" ht="21.75" customHeight="1">
      <c r="A278" s="110"/>
      <c r="B278" s="108"/>
      <c r="C278" s="25">
        <v>4217</v>
      </c>
      <c r="D278" s="13" t="s">
        <v>14</v>
      </c>
      <c r="E278" s="61">
        <v>281.47</v>
      </c>
      <c r="F278" s="75">
        <v>100</v>
      </c>
      <c r="G278" s="61"/>
      <c r="H278" s="61"/>
      <c r="I278" s="61"/>
      <c r="J278" s="74"/>
      <c r="K278" s="75"/>
      <c r="L278" s="101" t="e">
        <f t="shared" si="31"/>
        <v>#DIV/0!</v>
      </c>
    </row>
    <row r="279" spans="1:12" ht="21" customHeight="1">
      <c r="A279" s="110"/>
      <c r="B279" s="108"/>
      <c r="C279" s="25">
        <v>4219</v>
      </c>
      <c r="D279" s="13" t="s">
        <v>14</v>
      </c>
      <c r="E279" s="61">
        <v>396.18</v>
      </c>
      <c r="F279" s="75">
        <v>100</v>
      </c>
      <c r="G279" s="61"/>
      <c r="H279" s="61"/>
      <c r="I279" s="61"/>
      <c r="J279" s="74"/>
      <c r="K279" s="75"/>
      <c r="L279" s="101" t="e">
        <f t="shared" si="31"/>
        <v>#DIV/0!</v>
      </c>
    </row>
    <row r="280" spans="1:12" ht="33.75">
      <c r="A280" s="110"/>
      <c r="B280" s="108"/>
      <c r="C280" s="25">
        <v>4240</v>
      </c>
      <c r="D280" s="13" t="s">
        <v>113</v>
      </c>
      <c r="E280" s="61">
        <v>1614.37</v>
      </c>
      <c r="F280" s="75">
        <v>65</v>
      </c>
      <c r="G280" s="61">
        <v>2000</v>
      </c>
      <c r="H280" s="61">
        <v>10175</v>
      </c>
      <c r="I280" s="61">
        <v>10174.45</v>
      </c>
      <c r="J280" s="74">
        <f t="shared" si="29"/>
        <v>99.9945945945946</v>
      </c>
      <c r="K280" s="75">
        <f t="shared" si="30"/>
        <v>630.2427572365691</v>
      </c>
      <c r="L280" s="101" t="e">
        <f t="shared" si="31"/>
        <v>#DIV/0!</v>
      </c>
    </row>
    <row r="281" spans="1:12" ht="33.75">
      <c r="A281" s="110"/>
      <c r="B281" s="108"/>
      <c r="C281" s="25">
        <v>4247</v>
      </c>
      <c r="D281" s="13" t="s">
        <v>287</v>
      </c>
      <c r="E281" s="61">
        <v>468248.05</v>
      </c>
      <c r="F281" s="75">
        <v>100</v>
      </c>
      <c r="G281" s="61"/>
      <c r="H281" s="61"/>
      <c r="I281" s="61"/>
      <c r="J281" s="74"/>
      <c r="K281" s="75"/>
      <c r="L281" s="101" t="e">
        <f t="shared" si="31"/>
        <v>#DIV/0!</v>
      </c>
    </row>
    <row r="282" spans="1:12" ht="33.75">
      <c r="A282" s="110"/>
      <c r="B282" s="108"/>
      <c r="C282" s="25">
        <v>4249</v>
      </c>
      <c r="D282" s="13" t="s">
        <v>286</v>
      </c>
      <c r="E282" s="61">
        <v>126023.77</v>
      </c>
      <c r="F282" s="75">
        <v>100</v>
      </c>
      <c r="G282" s="61"/>
      <c r="H282" s="61"/>
      <c r="I282" s="61"/>
      <c r="J282" s="74"/>
      <c r="K282" s="75"/>
      <c r="L282" s="101" t="e">
        <f t="shared" si="31"/>
        <v>#DIV/0!</v>
      </c>
    </row>
    <row r="283" spans="1:12" ht="11.25">
      <c r="A283" s="110"/>
      <c r="B283" s="108"/>
      <c r="C283" s="25">
        <v>4260</v>
      </c>
      <c r="D283" s="13" t="s">
        <v>15</v>
      </c>
      <c r="E283" s="61">
        <v>38196.54</v>
      </c>
      <c r="F283" s="75">
        <v>100</v>
      </c>
      <c r="G283" s="61">
        <v>41700</v>
      </c>
      <c r="H283" s="61">
        <v>35383</v>
      </c>
      <c r="I283" s="61">
        <v>35382.16</v>
      </c>
      <c r="J283" s="75">
        <f t="shared" si="29"/>
        <v>99.9976259785773</v>
      </c>
      <c r="K283" s="75">
        <f t="shared" si="30"/>
        <v>92.63184571167965</v>
      </c>
      <c r="L283" s="101" t="e">
        <f t="shared" si="31"/>
        <v>#DIV/0!</v>
      </c>
    </row>
    <row r="284" spans="1:12" ht="12" customHeight="1">
      <c r="A284" s="110"/>
      <c r="B284" s="108"/>
      <c r="C284" s="25">
        <v>4270</v>
      </c>
      <c r="D284" s="13" t="s">
        <v>17</v>
      </c>
      <c r="E284" s="61">
        <v>15096.59</v>
      </c>
      <c r="F284" s="75">
        <v>86</v>
      </c>
      <c r="G284" s="61">
        <v>59200</v>
      </c>
      <c r="H284" s="61">
        <v>3026</v>
      </c>
      <c r="I284" s="61">
        <v>3025.7</v>
      </c>
      <c r="J284" s="74">
        <f t="shared" si="29"/>
        <v>99.99008592200924</v>
      </c>
      <c r="K284" s="75">
        <f t="shared" si="30"/>
        <v>20.04227444740832</v>
      </c>
      <c r="L284" s="101" t="e">
        <f t="shared" si="31"/>
        <v>#DIV/0!</v>
      </c>
    </row>
    <row r="285" spans="1:12" ht="12" customHeight="1">
      <c r="A285" s="110"/>
      <c r="B285" s="108"/>
      <c r="C285" s="25">
        <v>4280</v>
      </c>
      <c r="D285" s="13" t="s">
        <v>80</v>
      </c>
      <c r="E285" s="61">
        <v>4505.3</v>
      </c>
      <c r="F285" s="75">
        <v>87</v>
      </c>
      <c r="G285" s="61">
        <v>4500</v>
      </c>
      <c r="H285" s="61">
        <v>538</v>
      </c>
      <c r="I285" s="61">
        <v>537.5</v>
      </c>
      <c r="J285" s="75">
        <f t="shared" si="29"/>
        <v>99.90706319702602</v>
      </c>
      <c r="K285" s="75">
        <f t="shared" si="30"/>
        <v>11.93039309257985</v>
      </c>
      <c r="L285" s="101" t="e">
        <f t="shared" si="31"/>
        <v>#DIV/0!</v>
      </c>
    </row>
    <row r="286" spans="1:12" ht="11.25" customHeight="1">
      <c r="A286" s="110"/>
      <c r="B286" s="108"/>
      <c r="C286" s="25">
        <v>4300</v>
      </c>
      <c r="D286" s="13" t="s">
        <v>19</v>
      </c>
      <c r="E286" s="61">
        <v>32169.76</v>
      </c>
      <c r="F286" s="75">
        <v>100</v>
      </c>
      <c r="G286" s="61">
        <v>23275</v>
      </c>
      <c r="H286" s="61">
        <v>33100</v>
      </c>
      <c r="I286" s="61">
        <v>32039.18</v>
      </c>
      <c r="J286" s="74">
        <f t="shared" si="29"/>
        <v>96.79510574018127</v>
      </c>
      <c r="K286" s="75">
        <f t="shared" si="30"/>
        <v>99.5940908480511</v>
      </c>
      <c r="L286" s="101" t="e">
        <f t="shared" si="31"/>
        <v>#DIV/0!</v>
      </c>
    </row>
    <row r="287" spans="1:12" ht="11.25" customHeight="1">
      <c r="A287" s="110"/>
      <c r="B287" s="108"/>
      <c r="C287" s="25">
        <v>4309</v>
      </c>
      <c r="D287" s="13" t="s">
        <v>19</v>
      </c>
      <c r="E287" s="61">
        <v>1994.23</v>
      </c>
      <c r="F287" s="75">
        <v>100</v>
      </c>
      <c r="G287" s="61"/>
      <c r="H287" s="61"/>
      <c r="I287" s="61"/>
      <c r="J287" s="74"/>
      <c r="K287" s="75"/>
      <c r="L287" s="101" t="e">
        <f t="shared" si="31"/>
        <v>#DIV/0!</v>
      </c>
    </row>
    <row r="288" spans="1:12" ht="9.75" customHeight="1">
      <c r="A288" s="110"/>
      <c r="B288" s="108"/>
      <c r="C288" s="25">
        <v>4350</v>
      </c>
      <c r="D288" s="13" t="s">
        <v>82</v>
      </c>
      <c r="E288" s="61">
        <v>1865.14</v>
      </c>
      <c r="F288" s="75">
        <v>76</v>
      </c>
      <c r="G288" s="61">
        <v>2040</v>
      </c>
      <c r="H288" s="61">
        <v>1792</v>
      </c>
      <c r="I288" s="61">
        <v>1791.23</v>
      </c>
      <c r="J288" s="74">
        <f t="shared" si="29"/>
        <v>99.95703125</v>
      </c>
      <c r="K288" s="75">
        <f t="shared" si="30"/>
        <v>96.03729478752265</v>
      </c>
      <c r="L288" s="101" t="e">
        <f t="shared" si="31"/>
        <v>#DIV/0!</v>
      </c>
    </row>
    <row r="289" spans="1:12" ht="33.75" customHeight="1">
      <c r="A289" s="110"/>
      <c r="B289" s="108"/>
      <c r="C289" s="25">
        <v>4370</v>
      </c>
      <c r="D289" s="13" t="s">
        <v>177</v>
      </c>
      <c r="E289" s="61">
        <v>8383.81</v>
      </c>
      <c r="F289" s="75">
        <v>98</v>
      </c>
      <c r="G289" s="61">
        <v>8450</v>
      </c>
      <c r="H289" s="61">
        <v>7795</v>
      </c>
      <c r="I289" s="61">
        <v>7794.19</v>
      </c>
      <c r="J289" s="74">
        <f t="shared" si="29"/>
        <v>99.98960872354073</v>
      </c>
      <c r="K289" s="75">
        <f t="shared" si="30"/>
        <v>92.96715932255144</v>
      </c>
      <c r="L289" s="101" t="e">
        <f t="shared" si="31"/>
        <v>#DIV/0!</v>
      </c>
    </row>
    <row r="290" spans="1:12" ht="12" customHeight="1">
      <c r="A290" s="110"/>
      <c r="B290" s="108"/>
      <c r="C290" s="25">
        <v>4410</v>
      </c>
      <c r="D290" s="13" t="s">
        <v>73</v>
      </c>
      <c r="E290" s="61">
        <v>3696.61</v>
      </c>
      <c r="F290" s="75">
        <v>79</v>
      </c>
      <c r="G290" s="61">
        <v>4200</v>
      </c>
      <c r="H290" s="61">
        <v>3153</v>
      </c>
      <c r="I290" s="61">
        <v>3152.08</v>
      </c>
      <c r="J290" s="74">
        <f t="shared" si="29"/>
        <v>99.9708214398985</v>
      </c>
      <c r="K290" s="75">
        <f t="shared" si="30"/>
        <v>85.26947662858673</v>
      </c>
      <c r="L290" s="101" t="e">
        <f t="shared" si="31"/>
        <v>#DIV/0!</v>
      </c>
    </row>
    <row r="291" spans="1:12" ht="13.5" customHeight="1">
      <c r="A291" s="110"/>
      <c r="B291" s="108"/>
      <c r="C291" s="25">
        <v>4420</v>
      </c>
      <c r="D291" s="13" t="s">
        <v>74</v>
      </c>
      <c r="E291" s="61"/>
      <c r="F291" s="75"/>
      <c r="G291" s="61">
        <v>100</v>
      </c>
      <c r="H291" s="61">
        <v>100</v>
      </c>
      <c r="I291" s="61"/>
      <c r="J291" s="74">
        <f t="shared" si="29"/>
        <v>0</v>
      </c>
      <c r="K291" s="75"/>
      <c r="L291" s="101" t="e">
        <f t="shared" si="31"/>
        <v>#DIV/0!</v>
      </c>
    </row>
    <row r="292" spans="1:12" ht="11.25">
      <c r="A292" s="110"/>
      <c r="B292" s="108"/>
      <c r="C292" s="25">
        <v>4430</v>
      </c>
      <c r="D292" s="13" t="s">
        <v>35</v>
      </c>
      <c r="E292" s="61">
        <v>1705.5</v>
      </c>
      <c r="F292" s="75">
        <v>98</v>
      </c>
      <c r="G292" s="61">
        <v>1900</v>
      </c>
      <c r="H292" s="61">
        <v>3707</v>
      </c>
      <c r="I292" s="61">
        <v>3707</v>
      </c>
      <c r="J292" s="75">
        <f t="shared" si="29"/>
        <v>100</v>
      </c>
      <c r="K292" s="75">
        <f t="shared" si="30"/>
        <v>217.35561418938727</v>
      </c>
      <c r="L292" s="101" t="e">
        <f t="shared" si="31"/>
        <v>#DIV/0!</v>
      </c>
    </row>
    <row r="293" spans="1:12" ht="11.25">
      <c r="A293" s="110"/>
      <c r="B293" s="108"/>
      <c r="C293" s="25">
        <v>4440</v>
      </c>
      <c r="D293" s="13" t="s">
        <v>115</v>
      </c>
      <c r="E293" s="61">
        <v>133701.92</v>
      </c>
      <c r="F293" s="75">
        <v>100</v>
      </c>
      <c r="G293" s="61">
        <v>141950</v>
      </c>
      <c r="H293" s="61">
        <v>137861</v>
      </c>
      <c r="I293" s="61">
        <v>137859.67</v>
      </c>
      <c r="J293" s="74">
        <f t="shared" si="29"/>
        <v>99.99903526015336</v>
      </c>
      <c r="K293" s="75">
        <f t="shared" si="30"/>
        <v>103.10971600108661</v>
      </c>
      <c r="L293" s="101" t="e">
        <f t="shared" si="31"/>
        <v>#DIV/0!</v>
      </c>
    </row>
    <row r="294" spans="1:12" ht="35.25" customHeight="1">
      <c r="A294" s="110"/>
      <c r="B294" s="108"/>
      <c r="C294" s="25">
        <v>4520</v>
      </c>
      <c r="D294" s="13" t="s">
        <v>235</v>
      </c>
      <c r="E294" s="61">
        <v>2789</v>
      </c>
      <c r="F294" s="75">
        <v>76</v>
      </c>
      <c r="G294" s="61">
        <v>4000</v>
      </c>
      <c r="H294" s="61">
        <v>2541</v>
      </c>
      <c r="I294" s="61">
        <v>2541</v>
      </c>
      <c r="J294" s="74">
        <f t="shared" si="29"/>
        <v>100</v>
      </c>
      <c r="K294" s="75">
        <f t="shared" si="30"/>
        <v>91.10792398709215</v>
      </c>
      <c r="L294" s="101" t="e">
        <f t="shared" si="31"/>
        <v>#DIV/0!</v>
      </c>
    </row>
    <row r="295" spans="1:12" ht="11.25" customHeight="1">
      <c r="A295" s="110"/>
      <c r="B295" s="108"/>
      <c r="C295" s="25">
        <v>4700</v>
      </c>
      <c r="D295" s="13" t="s">
        <v>172</v>
      </c>
      <c r="E295" s="61">
        <v>835</v>
      </c>
      <c r="F295" s="75">
        <v>93</v>
      </c>
      <c r="G295" s="61">
        <v>1700</v>
      </c>
      <c r="H295" s="61">
        <v>1438</v>
      </c>
      <c r="I295" s="61">
        <v>1437.2</v>
      </c>
      <c r="J295" s="75">
        <f t="shared" si="29"/>
        <v>99.94436717663422</v>
      </c>
      <c r="K295" s="75">
        <f t="shared" si="30"/>
        <v>172.11976047904193</v>
      </c>
      <c r="L295" s="101" t="e">
        <f t="shared" si="31"/>
        <v>#DIV/0!</v>
      </c>
    </row>
    <row r="296" spans="1:12" ht="33.75" customHeight="1">
      <c r="A296" s="110"/>
      <c r="B296" s="108"/>
      <c r="C296" s="25">
        <v>4740</v>
      </c>
      <c r="D296" s="13" t="s">
        <v>173</v>
      </c>
      <c r="E296" s="61">
        <v>1225.66</v>
      </c>
      <c r="F296" s="75">
        <v>72</v>
      </c>
      <c r="G296" s="61"/>
      <c r="H296" s="61"/>
      <c r="I296" s="61"/>
      <c r="J296" s="74"/>
      <c r="K296" s="75"/>
      <c r="L296" s="101" t="e">
        <f t="shared" si="31"/>
        <v>#DIV/0!</v>
      </c>
    </row>
    <row r="297" spans="1:12" ht="33" customHeight="1">
      <c r="A297" s="110"/>
      <c r="B297" s="108"/>
      <c r="C297" s="25">
        <v>4750</v>
      </c>
      <c r="D297" s="13" t="s">
        <v>174</v>
      </c>
      <c r="E297" s="61">
        <v>9910.48</v>
      </c>
      <c r="F297" s="75">
        <v>94</v>
      </c>
      <c r="G297" s="61"/>
      <c r="H297" s="61"/>
      <c r="I297" s="61"/>
      <c r="J297" s="74"/>
      <c r="K297" s="75"/>
      <c r="L297" s="101" t="e">
        <f t="shared" si="31"/>
        <v>#DIV/0!</v>
      </c>
    </row>
    <row r="298" spans="1:12" ht="21" customHeight="1">
      <c r="A298" s="110"/>
      <c r="B298" s="121"/>
      <c r="C298" s="25">
        <v>6060</v>
      </c>
      <c r="D298" s="13" t="s">
        <v>22</v>
      </c>
      <c r="E298" s="61">
        <v>13867.57</v>
      </c>
      <c r="F298" s="75">
        <v>97</v>
      </c>
      <c r="G298" s="61"/>
      <c r="H298" s="61"/>
      <c r="I298" s="61"/>
      <c r="J298" s="74"/>
      <c r="K298" s="75"/>
      <c r="L298" s="101" t="e">
        <f t="shared" si="31"/>
        <v>#DIV/0!</v>
      </c>
    </row>
    <row r="299" spans="1:12" ht="21.75" customHeight="1">
      <c r="A299" s="110"/>
      <c r="B299" s="109">
        <v>80103</v>
      </c>
      <c r="C299" s="35"/>
      <c r="D299" s="2" t="s">
        <v>116</v>
      </c>
      <c r="E299" s="68">
        <f>SUM(E300:E305)</f>
        <v>128797.66</v>
      </c>
      <c r="F299" s="71">
        <v>100</v>
      </c>
      <c r="G299" s="68">
        <f>SUM(G300:G305)</f>
        <v>130936</v>
      </c>
      <c r="H299" s="68">
        <f>SUM(H300:H305)</f>
        <v>132139</v>
      </c>
      <c r="I299" s="68">
        <f>SUM(I300:I305)</f>
        <v>132077.84</v>
      </c>
      <c r="J299" s="73">
        <f t="shared" si="29"/>
        <v>99.95371540574698</v>
      </c>
      <c r="K299" s="71">
        <f t="shared" si="30"/>
        <v>102.5467698714402</v>
      </c>
      <c r="L299" s="101" t="e">
        <f t="shared" si="31"/>
        <v>#DIV/0!</v>
      </c>
    </row>
    <row r="300" spans="1:12" ht="21.75" customHeight="1">
      <c r="A300" s="110"/>
      <c r="B300" s="110"/>
      <c r="C300" s="25">
        <v>3020</v>
      </c>
      <c r="D300" s="13" t="s">
        <v>107</v>
      </c>
      <c r="E300" s="61">
        <v>6787.41</v>
      </c>
      <c r="F300" s="75">
        <v>95</v>
      </c>
      <c r="G300" s="61">
        <v>7583</v>
      </c>
      <c r="H300" s="61">
        <v>7194</v>
      </c>
      <c r="I300" s="61">
        <v>7193.62</v>
      </c>
      <c r="J300" s="74">
        <f t="shared" si="29"/>
        <v>99.99471782040588</v>
      </c>
      <c r="K300" s="75">
        <f>(I300/E300)*100</f>
        <v>105.98475707228529</v>
      </c>
      <c r="L300" s="101" t="e">
        <f t="shared" si="31"/>
        <v>#DIV/0!</v>
      </c>
    </row>
    <row r="301" spans="1:12" ht="21.75" customHeight="1">
      <c r="A301" s="110"/>
      <c r="B301" s="110"/>
      <c r="C301" s="25">
        <v>4010</v>
      </c>
      <c r="D301" s="13" t="s">
        <v>68</v>
      </c>
      <c r="E301" s="61">
        <v>89228.5</v>
      </c>
      <c r="F301" s="75">
        <v>100</v>
      </c>
      <c r="G301" s="61">
        <v>90824</v>
      </c>
      <c r="H301" s="61">
        <v>92622</v>
      </c>
      <c r="I301" s="61">
        <v>92621.4</v>
      </c>
      <c r="J301" s="75">
        <f t="shared" si="29"/>
        <v>99.99935220573946</v>
      </c>
      <c r="K301" s="75">
        <f>(I301/E301)*100</f>
        <v>103.80248463215227</v>
      </c>
      <c r="L301" s="101" t="e">
        <f t="shared" si="31"/>
        <v>#DIV/0!</v>
      </c>
    </row>
    <row r="302" spans="1:12" ht="21" customHeight="1">
      <c r="A302" s="110"/>
      <c r="B302" s="110"/>
      <c r="C302" s="25">
        <v>4040</v>
      </c>
      <c r="D302" s="13" t="s">
        <v>110</v>
      </c>
      <c r="E302" s="61">
        <v>9630.42</v>
      </c>
      <c r="F302" s="75">
        <v>100</v>
      </c>
      <c r="G302" s="61">
        <v>8081</v>
      </c>
      <c r="H302" s="61">
        <v>8081</v>
      </c>
      <c r="I302" s="61">
        <v>8022.08</v>
      </c>
      <c r="J302" s="74">
        <f t="shared" si="29"/>
        <v>99.27088231654498</v>
      </c>
      <c r="K302" s="75">
        <f>(I302/E302)*100</f>
        <v>83.2993784279398</v>
      </c>
      <c r="L302" s="101" t="e">
        <f t="shared" si="31"/>
        <v>#DIV/0!</v>
      </c>
    </row>
    <row r="303" spans="1:12" ht="21" customHeight="1">
      <c r="A303" s="110"/>
      <c r="B303" s="110"/>
      <c r="C303" s="25">
        <v>4110</v>
      </c>
      <c r="D303" s="13" t="s">
        <v>111</v>
      </c>
      <c r="E303" s="61">
        <v>15299.67</v>
      </c>
      <c r="F303" s="75">
        <v>100</v>
      </c>
      <c r="G303" s="61">
        <v>15912</v>
      </c>
      <c r="H303" s="61">
        <v>16106</v>
      </c>
      <c r="I303" s="61">
        <v>16105.61</v>
      </c>
      <c r="J303" s="74">
        <f t="shared" si="29"/>
        <v>99.99757854215821</v>
      </c>
      <c r="K303" s="75">
        <f>(I303/E303)*100</f>
        <v>105.26769531630423</v>
      </c>
      <c r="L303" s="101" t="e">
        <f t="shared" si="31"/>
        <v>#DIV/0!</v>
      </c>
    </row>
    <row r="304" spans="1:12" ht="11.25">
      <c r="A304" s="110"/>
      <c r="B304" s="110"/>
      <c r="C304" s="25">
        <v>4120</v>
      </c>
      <c r="D304" s="13" t="s">
        <v>46</v>
      </c>
      <c r="E304" s="61">
        <v>2296.88</v>
      </c>
      <c r="F304" s="75">
        <v>98</v>
      </c>
      <c r="G304" s="61">
        <v>2602</v>
      </c>
      <c r="H304" s="61">
        <v>2479</v>
      </c>
      <c r="I304" s="61">
        <v>2478.65</v>
      </c>
      <c r="J304" s="74">
        <f t="shared" si="29"/>
        <v>99.98588140379185</v>
      </c>
      <c r="K304" s="75">
        <f>(I304/E304)*100</f>
        <v>107.913778691094</v>
      </c>
      <c r="L304" s="101" t="e">
        <f t="shared" si="31"/>
        <v>#DIV/0!</v>
      </c>
    </row>
    <row r="305" spans="1:12" ht="11.25">
      <c r="A305" s="110"/>
      <c r="B305" s="110"/>
      <c r="C305" s="25">
        <v>4440</v>
      </c>
      <c r="D305" s="13" t="s">
        <v>115</v>
      </c>
      <c r="E305" s="61">
        <v>5554.78</v>
      </c>
      <c r="F305" s="75">
        <v>100</v>
      </c>
      <c r="G305" s="61">
        <v>5934</v>
      </c>
      <c r="H305" s="61">
        <v>5657</v>
      </c>
      <c r="I305" s="61">
        <v>5656.48</v>
      </c>
      <c r="J305" s="74">
        <f t="shared" si="29"/>
        <v>99.99080784868303</v>
      </c>
      <c r="K305" s="75">
        <f aca="true" t="shared" si="32" ref="K305:K333">(I305/E305)*100</f>
        <v>101.83085558744</v>
      </c>
      <c r="L305" s="101" t="e">
        <f t="shared" si="31"/>
        <v>#DIV/0!</v>
      </c>
    </row>
    <row r="306" spans="1:12" ht="11.25">
      <c r="A306" s="110"/>
      <c r="B306" s="105">
        <v>80104</v>
      </c>
      <c r="C306" s="35"/>
      <c r="D306" s="2" t="s">
        <v>118</v>
      </c>
      <c r="E306" s="68">
        <f>SUM(E307:E333)</f>
        <v>577050.21</v>
      </c>
      <c r="F306" s="71">
        <v>98</v>
      </c>
      <c r="G306" s="68">
        <f>SUM(G307:G333)</f>
        <v>562514</v>
      </c>
      <c r="H306" s="68">
        <f>SUM(H307:H333)</f>
        <v>524345</v>
      </c>
      <c r="I306" s="68">
        <f>SUM(I307:I333)</f>
        <v>523218.80000000005</v>
      </c>
      <c r="J306" s="73">
        <f t="shared" si="29"/>
        <v>99.78521774785686</v>
      </c>
      <c r="K306" s="71">
        <f t="shared" si="32"/>
        <v>90.67127798116564</v>
      </c>
      <c r="L306" s="101" t="e">
        <f t="shared" si="31"/>
        <v>#DIV/0!</v>
      </c>
    </row>
    <row r="307" spans="1:12" ht="33.75" customHeight="1">
      <c r="A307" s="110"/>
      <c r="B307" s="108"/>
      <c r="C307" s="25">
        <v>2540</v>
      </c>
      <c r="D307" s="13" t="s">
        <v>117</v>
      </c>
      <c r="E307" s="61">
        <v>199888.45</v>
      </c>
      <c r="F307" s="75">
        <v>95</v>
      </c>
      <c r="G307" s="61">
        <v>200936</v>
      </c>
      <c r="H307" s="61">
        <v>134801</v>
      </c>
      <c r="I307" s="61">
        <v>134800.79</v>
      </c>
      <c r="J307" s="75">
        <f t="shared" si="29"/>
        <v>99.99984421480553</v>
      </c>
      <c r="K307" s="75">
        <f t="shared" si="32"/>
        <v>67.43800854926836</v>
      </c>
      <c r="L307" s="101" t="e">
        <f t="shared" si="31"/>
        <v>#DIV/0!</v>
      </c>
    </row>
    <row r="308" spans="1:12" ht="21" customHeight="1">
      <c r="A308" s="110"/>
      <c r="B308" s="108"/>
      <c r="C308" s="25">
        <v>3020</v>
      </c>
      <c r="D308" s="13" t="s">
        <v>107</v>
      </c>
      <c r="E308" s="61">
        <v>12962.27</v>
      </c>
      <c r="F308" s="75">
        <v>94</v>
      </c>
      <c r="G308" s="61">
        <v>14986</v>
      </c>
      <c r="H308" s="61">
        <v>16262</v>
      </c>
      <c r="I308" s="61">
        <v>16261.18</v>
      </c>
      <c r="J308" s="75">
        <f t="shared" si="29"/>
        <v>99.99495756979462</v>
      </c>
      <c r="K308" s="75">
        <f t="shared" si="32"/>
        <v>125.45009477506642</v>
      </c>
      <c r="L308" s="101" t="e">
        <f t="shared" si="31"/>
        <v>#DIV/0!</v>
      </c>
    </row>
    <row r="309" spans="1:12" ht="21.75" customHeight="1">
      <c r="A309" s="110"/>
      <c r="B309" s="108"/>
      <c r="C309" s="25">
        <v>4010</v>
      </c>
      <c r="D309" s="13" t="s">
        <v>68</v>
      </c>
      <c r="E309" s="61">
        <v>219928.63</v>
      </c>
      <c r="F309" s="75">
        <v>100</v>
      </c>
      <c r="G309" s="61">
        <v>221585</v>
      </c>
      <c r="H309" s="61">
        <v>248015</v>
      </c>
      <c r="I309" s="61">
        <v>248014.41</v>
      </c>
      <c r="J309" s="75">
        <f t="shared" si="29"/>
        <v>99.99976211116264</v>
      </c>
      <c r="K309" s="75">
        <f t="shared" si="32"/>
        <v>112.77040647231786</v>
      </c>
      <c r="L309" s="101" t="e">
        <f t="shared" si="31"/>
        <v>#DIV/0!</v>
      </c>
    </row>
    <row r="310" spans="1:12" ht="22.5" customHeight="1">
      <c r="A310" s="110"/>
      <c r="B310" s="108"/>
      <c r="C310" s="25">
        <v>4040</v>
      </c>
      <c r="D310" s="13" t="s">
        <v>110</v>
      </c>
      <c r="E310" s="61">
        <v>16001.83</v>
      </c>
      <c r="F310" s="75">
        <v>100</v>
      </c>
      <c r="G310" s="61">
        <v>17807</v>
      </c>
      <c r="H310" s="61">
        <v>17807</v>
      </c>
      <c r="I310" s="61">
        <v>17807</v>
      </c>
      <c r="J310" s="75">
        <f t="shared" si="29"/>
        <v>100</v>
      </c>
      <c r="K310" s="75">
        <f t="shared" si="32"/>
        <v>111.2810222330821</v>
      </c>
      <c r="L310" s="101" t="e">
        <f t="shared" si="31"/>
        <v>#DIV/0!</v>
      </c>
    </row>
    <row r="311" spans="1:12" ht="21.75" customHeight="1">
      <c r="A311" s="110"/>
      <c r="B311" s="108"/>
      <c r="C311" s="25">
        <v>4110</v>
      </c>
      <c r="D311" s="13" t="s">
        <v>111</v>
      </c>
      <c r="E311" s="61">
        <v>39035.32</v>
      </c>
      <c r="F311" s="75">
        <v>100</v>
      </c>
      <c r="G311" s="61">
        <v>36045</v>
      </c>
      <c r="H311" s="61">
        <v>44549</v>
      </c>
      <c r="I311" s="61">
        <v>44548.27</v>
      </c>
      <c r="J311" s="75">
        <f t="shared" si="29"/>
        <v>99.99836135491256</v>
      </c>
      <c r="K311" s="75">
        <f t="shared" si="32"/>
        <v>114.12297888168969</v>
      </c>
      <c r="L311" s="101" t="e">
        <f t="shared" si="31"/>
        <v>#DIV/0!</v>
      </c>
    </row>
    <row r="312" spans="1:12" ht="11.25">
      <c r="A312" s="110"/>
      <c r="B312" s="108"/>
      <c r="C312" s="25">
        <v>4120</v>
      </c>
      <c r="D312" s="13" t="s">
        <v>46</v>
      </c>
      <c r="E312" s="61">
        <v>5089.11</v>
      </c>
      <c r="F312" s="75">
        <v>100</v>
      </c>
      <c r="G312" s="61">
        <v>6159</v>
      </c>
      <c r="H312" s="61">
        <v>6159</v>
      </c>
      <c r="I312" s="61">
        <v>5968.65</v>
      </c>
      <c r="J312" s="74">
        <f t="shared" si="29"/>
        <v>96.9094008767657</v>
      </c>
      <c r="K312" s="75">
        <f t="shared" si="32"/>
        <v>117.28278618461773</v>
      </c>
      <c r="L312" s="101" t="e">
        <f t="shared" si="31"/>
        <v>#DIV/0!</v>
      </c>
    </row>
    <row r="313" spans="1:12" ht="22.5">
      <c r="A313" s="110"/>
      <c r="B313" s="108"/>
      <c r="C313" s="25">
        <v>4170</v>
      </c>
      <c r="D313" s="13" t="s">
        <v>32</v>
      </c>
      <c r="E313" s="62">
        <v>701</v>
      </c>
      <c r="F313" s="75">
        <v>92</v>
      </c>
      <c r="G313" s="61">
        <v>800</v>
      </c>
      <c r="H313" s="62">
        <v>2467</v>
      </c>
      <c r="I313" s="62">
        <v>2467</v>
      </c>
      <c r="J313" s="74">
        <f t="shared" si="29"/>
        <v>100</v>
      </c>
      <c r="K313" s="75">
        <f t="shared" si="32"/>
        <v>351.92582025677603</v>
      </c>
      <c r="L313" s="101" t="e">
        <f t="shared" si="31"/>
        <v>#DIV/0!</v>
      </c>
    </row>
    <row r="314" spans="1:12" ht="10.5" customHeight="1">
      <c r="A314" s="110"/>
      <c r="B314" s="108"/>
      <c r="C314" s="25">
        <v>4210</v>
      </c>
      <c r="D314" s="13" t="s">
        <v>14</v>
      </c>
      <c r="E314" s="61">
        <v>17573.28</v>
      </c>
      <c r="F314" s="75">
        <v>98</v>
      </c>
      <c r="G314" s="61">
        <v>22420</v>
      </c>
      <c r="H314" s="61">
        <v>15500</v>
      </c>
      <c r="I314" s="61">
        <v>15313.21</v>
      </c>
      <c r="J314" s="75">
        <f t="shared" si="29"/>
        <v>98.79490322580644</v>
      </c>
      <c r="K314" s="75">
        <f t="shared" si="32"/>
        <v>87.13916810066192</v>
      </c>
      <c r="L314" s="101" t="e">
        <f t="shared" si="31"/>
        <v>#DIV/0!</v>
      </c>
    </row>
    <row r="315" spans="1:12" ht="9.75" customHeight="1">
      <c r="A315" s="110"/>
      <c r="B315" s="108"/>
      <c r="C315" s="25">
        <v>4217</v>
      </c>
      <c r="D315" s="13" t="s">
        <v>14</v>
      </c>
      <c r="E315" s="61">
        <v>11.53</v>
      </c>
      <c r="F315" s="75">
        <v>101</v>
      </c>
      <c r="G315" s="61"/>
      <c r="H315" s="61"/>
      <c r="I315" s="61"/>
      <c r="J315" s="75"/>
      <c r="K315" s="75"/>
      <c r="L315" s="101" t="e">
        <f t="shared" si="31"/>
        <v>#DIV/0!</v>
      </c>
    </row>
    <row r="316" spans="1:12" ht="12.75" customHeight="1">
      <c r="A316" s="110"/>
      <c r="B316" s="108"/>
      <c r="C316" s="25">
        <v>4219</v>
      </c>
      <c r="D316" s="13" t="s">
        <v>14</v>
      </c>
      <c r="E316" s="61">
        <v>4.27</v>
      </c>
      <c r="F316" s="75">
        <v>100</v>
      </c>
      <c r="G316" s="61"/>
      <c r="H316" s="61"/>
      <c r="I316" s="61"/>
      <c r="J316" s="75"/>
      <c r="K316" s="75"/>
      <c r="L316" s="101" t="e">
        <f t="shared" si="31"/>
        <v>#DIV/0!</v>
      </c>
    </row>
    <row r="317" spans="1:12" ht="33.75">
      <c r="A317" s="110"/>
      <c r="B317" s="108"/>
      <c r="C317" s="25">
        <v>4240</v>
      </c>
      <c r="D317" s="13" t="s">
        <v>113</v>
      </c>
      <c r="E317" s="61">
        <v>168</v>
      </c>
      <c r="F317" s="75">
        <v>84</v>
      </c>
      <c r="G317" s="61">
        <v>2000</v>
      </c>
      <c r="H317" s="61">
        <v>2000</v>
      </c>
      <c r="I317" s="61">
        <v>1999.2</v>
      </c>
      <c r="J317" s="74">
        <f t="shared" si="29"/>
        <v>99.96000000000001</v>
      </c>
      <c r="K317" s="75"/>
      <c r="L317" s="101" t="e">
        <f t="shared" si="31"/>
        <v>#DIV/0!</v>
      </c>
    </row>
    <row r="318" spans="1:12" ht="33.75">
      <c r="A318" s="110"/>
      <c r="B318" s="108"/>
      <c r="C318" s="25">
        <v>4247</v>
      </c>
      <c r="D318" s="13" t="s">
        <v>113</v>
      </c>
      <c r="E318" s="61">
        <v>21602.77</v>
      </c>
      <c r="F318" s="75">
        <v>100</v>
      </c>
      <c r="G318" s="61"/>
      <c r="H318" s="61"/>
      <c r="I318" s="61"/>
      <c r="J318" s="74"/>
      <c r="K318" s="75"/>
      <c r="L318" s="101" t="e">
        <f t="shared" si="31"/>
        <v>#DIV/0!</v>
      </c>
    </row>
    <row r="319" spans="1:12" ht="33.75">
      <c r="A319" s="110"/>
      <c r="B319" s="108"/>
      <c r="C319" s="25">
        <v>4249</v>
      </c>
      <c r="D319" s="13" t="s">
        <v>113</v>
      </c>
      <c r="E319" s="61">
        <v>7990.07</v>
      </c>
      <c r="F319" s="75">
        <v>100</v>
      </c>
      <c r="G319" s="61"/>
      <c r="H319" s="61"/>
      <c r="I319" s="61"/>
      <c r="J319" s="74"/>
      <c r="K319" s="75"/>
      <c r="L319" s="101" t="e">
        <f t="shared" si="31"/>
        <v>#DIV/0!</v>
      </c>
    </row>
    <row r="320" spans="1:12" ht="11.25">
      <c r="A320" s="110"/>
      <c r="B320" s="108"/>
      <c r="C320" s="25">
        <v>4260</v>
      </c>
      <c r="D320" s="13" t="s">
        <v>15</v>
      </c>
      <c r="E320" s="61">
        <v>4733.07</v>
      </c>
      <c r="F320" s="75">
        <v>95</v>
      </c>
      <c r="G320" s="61">
        <v>5600</v>
      </c>
      <c r="H320" s="61">
        <v>5975</v>
      </c>
      <c r="I320" s="61">
        <v>5243.01</v>
      </c>
      <c r="J320" s="74">
        <f t="shared" si="29"/>
        <v>87.74912133891213</v>
      </c>
      <c r="K320" s="75">
        <f t="shared" si="32"/>
        <v>110.77397967915117</v>
      </c>
      <c r="L320" s="101" t="e">
        <f t="shared" si="31"/>
        <v>#DIV/0!</v>
      </c>
    </row>
    <row r="321" spans="1:12" ht="16.5" customHeight="1">
      <c r="A321" s="110"/>
      <c r="B321" s="108"/>
      <c r="C321" s="25">
        <v>4270</v>
      </c>
      <c r="D321" s="13" t="s">
        <v>17</v>
      </c>
      <c r="E321" s="61">
        <v>2177.68</v>
      </c>
      <c r="F321" s="75">
        <v>87</v>
      </c>
      <c r="G321" s="61">
        <v>8500</v>
      </c>
      <c r="H321" s="61">
        <v>110</v>
      </c>
      <c r="I321" s="61">
        <v>109.47</v>
      </c>
      <c r="J321" s="74">
        <f t="shared" si="29"/>
        <v>99.51818181818182</v>
      </c>
      <c r="K321" s="75">
        <f t="shared" si="32"/>
        <v>5.026909371441167</v>
      </c>
      <c r="L321" s="101" t="e">
        <f t="shared" si="31"/>
        <v>#DIV/0!</v>
      </c>
    </row>
    <row r="322" spans="1:12" ht="12" customHeight="1">
      <c r="A322" s="110"/>
      <c r="B322" s="108"/>
      <c r="C322" s="25">
        <v>4280</v>
      </c>
      <c r="D322" s="13" t="s">
        <v>80</v>
      </c>
      <c r="E322" s="61">
        <v>510</v>
      </c>
      <c r="F322" s="75">
        <v>93</v>
      </c>
      <c r="G322" s="61">
        <v>550</v>
      </c>
      <c r="H322" s="61">
        <v>40</v>
      </c>
      <c r="I322" s="61">
        <v>40</v>
      </c>
      <c r="J322" s="74">
        <f t="shared" si="29"/>
        <v>100</v>
      </c>
      <c r="K322" s="75">
        <f t="shared" si="32"/>
        <v>7.8431372549019605</v>
      </c>
      <c r="L322" s="101" t="e">
        <f t="shared" si="31"/>
        <v>#DIV/0!</v>
      </c>
    </row>
    <row r="323" spans="1:12" ht="10.5" customHeight="1">
      <c r="A323" s="110"/>
      <c r="B323" s="108"/>
      <c r="C323" s="25">
        <v>4300</v>
      </c>
      <c r="D323" s="13" t="s">
        <v>19</v>
      </c>
      <c r="E323" s="61">
        <v>10826.1</v>
      </c>
      <c r="F323" s="75">
        <v>100</v>
      </c>
      <c r="G323" s="61">
        <v>9450</v>
      </c>
      <c r="H323" s="61">
        <v>8880</v>
      </c>
      <c r="I323" s="61">
        <v>8877.47</v>
      </c>
      <c r="J323" s="75">
        <f t="shared" si="29"/>
        <v>99.971509009009</v>
      </c>
      <c r="K323" s="75">
        <f t="shared" si="32"/>
        <v>82.00062811169303</v>
      </c>
      <c r="L323" s="101" t="e">
        <f t="shared" si="31"/>
        <v>#DIV/0!</v>
      </c>
    </row>
    <row r="324" spans="1:12" ht="10.5" customHeight="1">
      <c r="A324" s="110"/>
      <c r="B324" s="108"/>
      <c r="C324" s="25">
        <v>4309</v>
      </c>
      <c r="D324" s="13" t="s">
        <v>19</v>
      </c>
      <c r="E324" s="61">
        <v>806.46</v>
      </c>
      <c r="F324" s="75">
        <v>100</v>
      </c>
      <c r="G324" s="61"/>
      <c r="H324" s="61"/>
      <c r="I324" s="61"/>
      <c r="J324" s="75"/>
      <c r="K324" s="75">
        <f t="shared" si="32"/>
        <v>0</v>
      </c>
      <c r="L324" s="101" t="e">
        <f t="shared" si="31"/>
        <v>#DIV/0!</v>
      </c>
    </row>
    <row r="325" spans="1:12" ht="10.5" customHeight="1">
      <c r="A325" s="110"/>
      <c r="B325" s="108"/>
      <c r="C325" s="25">
        <v>4330</v>
      </c>
      <c r="D325" s="13" t="s">
        <v>248</v>
      </c>
      <c r="E325" s="61">
        <v>328.53</v>
      </c>
      <c r="F325" s="75">
        <v>25</v>
      </c>
      <c r="G325" s="61">
        <v>3000</v>
      </c>
      <c r="H325" s="61">
        <v>3601</v>
      </c>
      <c r="I325" s="61">
        <v>3600.51</v>
      </c>
      <c r="J325" s="75">
        <f t="shared" si="29"/>
        <v>99.98639266870313</v>
      </c>
      <c r="K325" s="75"/>
      <c r="L325" s="101" t="e">
        <f t="shared" si="31"/>
        <v>#DIV/0!</v>
      </c>
    </row>
    <row r="326" spans="1:12" ht="9" customHeight="1">
      <c r="A326" s="110"/>
      <c r="B326" s="108"/>
      <c r="C326" s="25">
        <v>4350</v>
      </c>
      <c r="D326" s="13" t="s">
        <v>82</v>
      </c>
      <c r="E326" s="61">
        <v>468</v>
      </c>
      <c r="F326" s="75">
        <v>100</v>
      </c>
      <c r="G326" s="61">
        <v>468</v>
      </c>
      <c r="H326" s="61">
        <v>468</v>
      </c>
      <c r="I326" s="61">
        <v>468</v>
      </c>
      <c r="J326" s="74">
        <f t="shared" si="29"/>
        <v>100</v>
      </c>
      <c r="K326" s="75">
        <f t="shared" si="32"/>
        <v>100</v>
      </c>
      <c r="L326" s="101" t="e">
        <f t="shared" si="31"/>
        <v>#DIV/0!</v>
      </c>
    </row>
    <row r="327" spans="1:12" ht="36.75" customHeight="1">
      <c r="A327" s="110"/>
      <c r="B327" s="108"/>
      <c r="C327" s="25">
        <v>4370</v>
      </c>
      <c r="D327" s="13" t="s">
        <v>177</v>
      </c>
      <c r="E327" s="61">
        <v>579.57</v>
      </c>
      <c r="F327" s="75">
        <v>72</v>
      </c>
      <c r="G327" s="61">
        <v>700</v>
      </c>
      <c r="H327" s="61">
        <v>493</v>
      </c>
      <c r="I327" s="61">
        <v>492.2</v>
      </c>
      <c r="J327" s="74">
        <f t="shared" si="29"/>
        <v>99.83772819472617</v>
      </c>
      <c r="K327" s="75">
        <f t="shared" si="32"/>
        <v>84.92503062615387</v>
      </c>
      <c r="L327" s="101" t="e">
        <f t="shared" si="31"/>
        <v>#DIV/0!</v>
      </c>
    </row>
    <row r="328" spans="1:12" ht="11.25">
      <c r="A328" s="110"/>
      <c r="B328" s="108"/>
      <c r="C328" s="25">
        <v>4410</v>
      </c>
      <c r="D328" s="13" t="s">
        <v>114</v>
      </c>
      <c r="E328" s="61"/>
      <c r="F328" s="75"/>
      <c r="G328" s="61">
        <v>200</v>
      </c>
      <c r="H328" s="61"/>
      <c r="I328" s="61"/>
      <c r="J328" s="74"/>
      <c r="K328" s="75"/>
      <c r="L328" s="101" t="e">
        <f t="shared" si="31"/>
        <v>#DIV/0!</v>
      </c>
    </row>
    <row r="329" spans="1:12" ht="11.25" customHeight="1">
      <c r="A329" s="110"/>
      <c r="B329" s="108"/>
      <c r="C329" s="25">
        <v>4430</v>
      </c>
      <c r="D329" s="13" t="s">
        <v>35</v>
      </c>
      <c r="E329" s="61">
        <v>187</v>
      </c>
      <c r="F329" s="75">
        <v>94</v>
      </c>
      <c r="G329" s="61">
        <v>200</v>
      </c>
      <c r="H329" s="61">
        <v>200</v>
      </c>
      <c r="I329" s="61">
        <v>191</v>
      </c>
      <c r="J329" s="74">
        <f t="shared" si="29"/>
        <v>95.5</v>
      </c>
      <c r="K329" s="75">
        <f t="shared" si="32"/>
        <v>102.1390374331551</v>
      </c>
      <c r="L329" s="101" t="e">
        <f t="shared" si="31"/>
        <v>#DIV/0!</v>
      </c>
    </row>
    <row r="330" spans="1:12" ht="11.25">
      <c r="A330" s="110"/>
      <c r="B330" s="108"/>
      <c r="C330" s="25">
        <v>4440</v>
      </c>
      <c r="D330" s="13" t="s">
        <v>115</v>
      </c>
      <c r="E330" s="61">
        <v>15047.6</v>
      </c>
      <c r="F330" s="75">
        <v>100</v>
      </c>
      <c r="G330" s="61">
        <v>11008</v>
      </c>
      <c r="H330" s="61">
        <v>16918</v>
      </c>
      <c r="I330" s="61">
        <v>16917.43</v>
      </c>
      <c r="J330" s="75">
        <f t="shared" si="29"/>
        <v>99.99663080742405</v>
      </c>
      <c r="K330" s="75">
        <f t="shared" si="32"/>
        <v>112.42610117227996</v>
      </c>
      <c r="L330" s="101" t="e">
        <f t="shared" si="31"/>
        <v>#DIV/0!</v>
      </c>
    </row>
    <row r="331" spans="1:12" ht="11.25" customHeight="1">
      <c r="A331" s="110"/>
      <c r="B331" s="108"/>
      <c r="C331" s="25">
        <v>4700</v>
      </c>
      <c r="D331" s="13" t="s">
        <v>172</v>
      </c>
      <c r="E331" s="61">
        <v>200</v>
      </c>
      <c r="F331" s="75">
        <v>100</v>
      </c>
      <c r="G331" s="61">
        <v>100</v>
      </c>
      <c r="H331" s="61">
        <v>100</v>
      </c>
      <c r="I331" s="61">
        <v>100</v>
      </c>
      <c r="J331" s="75">
        <f t="shared" si="29"/>
        <v>100</v>
      </c>
      <c r="K331" s="75">
        <f t="shared" si="32"/>
        <v>50</v>
      </c>
      <c r="L331" s="101" t="e">
        <f t="shared" si="31"/>
        <v>#DIV/0!</v>
      </c>
    </row>
    <row r="332" spans="1:12" ht="32.25" customHeight="1">
      <c r="A332" s="110"/>
      <c r="B332" s="108"/>
      <c r="C332" s="25">
        <v>4740</v>
      </c>
      <c r="D332" s="13" t="s">
        <v>173</v>
      </c>
      <c r="E332" s="61">
        <v>141.67</v>
      </c>
      <c r="F332" s="75">
        <v>71</v>
      </c>
      <c r="G332" s="61"/>
      <c r="H332" s="61"/>
      <c r="I332" s="61"/>
      <c r="J332" s="74"/>
      <c r="K332" s="75">
        <f t="shared" si="32"/>
        <v>0</v>
      </c>
      <c r="L332" s="101" t="e">
        <f t="shared" si="31"/>
        <v>#DIV/0!</v>
      </c>
    </row>
    <row r="333" spans="1:12" ht="32.25" customHeight="1">
      <c r="A333" s="110"/>
      <c r="B333" s="108"/>
      <c r="C333" s="25">
        <v>4750</v>
      </c>
      <c r="D333" s="13" t="s">
        <v>181</v>
      </c>
      <c r="E333" s="61">
        <v>88</v>
      </c>
      <c r="F333" s="75">
        <v>44</v>
      </c>
      <c r="G333" s="61"/>
      <c r="H333" s="61"/>
      <c r="I333" s="61"/>
      <c r="J333" s="74"/>
      <c r="K333" s="75">
        <f t="shared" si="32"/>
        <v>0</v>
      </c>
      <c r="L333" s="101" t="e">
        <f t="shared" si="31"/>
        <v>#DIV/0!</v>
      </c>
    </row>
    <row r="334" spans="1:12" ht="11.25">
      <c r="A334" s="110"/>
      <c r="B334" s="105">
        <v>80110</v>
      </c>
      <c r="C334" s="35"/>
      <c r="D334" s="2" t="s">
        <v>119</v>
      </c>
      <c r="E334" s="68">
        <f>SUM(E335:E372)</f>
        <v>2221329.380000001</v>
      </c>
      <c r="F334" s="75">
        <v>98</v>
      </c>
      <c r="G334" s="68">
        <f>SUM(G335:G372)</f>
        <v>2057649</v>
      </c>
      <c r="H334" s="68">
        <f>SUM(H335:H372)</f>
        <v>2115253</v>
      </c>
      <c r="I334" s="68">
        <f>SUM(I335:I372)</f>
        <v>2111724.9599999995</v>
      </c>
      <c r="J334" s="73">
        <f t="shared" si="29"/>
        <v>99.83320954987414</v>
      </c>
      <c r="K334" s="71">
        <f aca="true" t="shared" si="33" ref="K334:K374">(I334/E334)*100</f>
        <v>95.06581864955113</v>
      </c>
      <c r="L334" s="101" t="e">
        <f t="shared" si="31"/>
        <v>#DIV/0!</v>
      </c>
    </row>
    <row r="335" spans="1:12" ht="21" customHeight="1">
      <c r="A335" s="110"/>
      <c r="B335" s="108"/>
      <c r="C335" s="25">
        <v>3020</v>
      </c>
      <c r="D335" s="13" t="s">
        <v>107</v>
      </c>
      <c r="E335" s="61">
        <v>104992.22</v>
      </c>
      <c r="F335" s="75">
        <v>100</v>
      </c>
      <c r="G335" s="61">
        <v>107797</v>
      </c>
      <c r="H335" s="61">
        <v>103051</v>
      </c>
      <c r="I335" s="61">
        <v>103050.46</v>
      </c>
      <c r="J335" s="75">
        <f t="shared" si="29"/>
        <v>99.99947598761779</v>
      </c>
      <c r="K335" s="75">
        <f t="shared" si="33"/>
        <v>98.15056772778021</v>
      </c>
      <c r="L335" s="101" t="e">
        <f t="shared" si="31"/>
        <v>#DIV/0!</v>
      </c>
    </row>
    <row r="336" spans="1:12" ht="20.25" customHeight="1">
      <c r="A336" s="110"/>
      <c r="B336" s="108"/>
      <c r="C336" s="25">
        <v>4010</v>
      </c>
      <c r="D336" s="13" t="s">
        <v>68</v>
      </c>
      <c r="E336" s="61">
        <v>1336552.07</v>
      </c>
      <c r="F336" s="75">
        <v>100</v>
      </c>
      <c r="G336" s="61">
        <v>1292334</v>
      </c>
      <c r="H336" s="61">
        <v>1310000</v>
      </c>
      <c r="I336" s="61">
        <v>1309976.46</v>
      </c>
      <c r="J336" s="75">
        <f t="shared" si="29"/>
        <v>99.9982030534351</v>
      </c>
      <c r="K336" s="75">
        <f t="shared" si="33"/>
        <v>98.0116292813044</v>
      </c>
      <c r="L336" s="101" t="e">
        <f aca="true" t="shared" si="34" ref="L336:L399">I336/I1083*100</f>
        <v>#DIV/0!</v>
      </c>
    </row>
    <row r="337" spans="1:12" ht="23.25" customHeight="1">
      <c r="A337" s="110"/>
      <c r="B337" s="108"/>
      <c r="C337" s="25">
        <v>4040</v>
      </c>
      <c r="D337" s="13" t="s">
        <v>110</v>
      </c>
      <c r="E337" s="61">
        <v>103736.86</v>
      </c>
      <c r="F337" s="75">
        <v>100</v>
      </c>
      <c r="G337" s="61">
        <v>108861</v>
      </c>
      <c r="H337" s="61">
        <v>108861</v>
      </c>
      <c r="I337" s="61">
        <v>108860.94</v>
      </c>
      <c r="J337" s="75">
        <f t="shared" si="29"/>
        <v>99.9999448838427</v>
      </c>
      <c r="K337" s="75">
        <f t="shared" si="33"/>
        <v>104.93949787953866</v>
      </c>
      <c r="L337" s="101" t="e">
        <f t="shared" si="34"/>
        <v>#DIV/0!</v>
      </c>
    </row>
    <row r="338" spans="1:12" ht="19.5" customHeight="1">
      <c r="A338" s="110"/>
      <c r="B338" s="108"/>
      <c r="C338" s="25">
        <v>4110</v>
      </c>
      <c r="D338" s="13" t="s">
        <v>111</v>
      </c>
      <c r="E338" s="61">
        <v>226459.18</v>
      </c>
      <c r="F338" s="75">
        <v>99</v>
      </c>
      <c r="G338" s="61">
        <v>218823</v>
      </c>
      <c r="H338" s="61">
        <v>225574</v>
      </c>
      <c r="I338" s="61">
        <v>225573.44</v>
      </c>
      <c r="J338" s="74">
        <f t="shared" si="29"/>
        <v>99.99975174443864</v>
      </c>
      <c r="K338" s="75">
        <f t="shared" si="33"/>
        <v>99.60887432339904</v>
      </c>
      <c r="L338" s="101" t="e">
        <f t="shared" si="34"/>
        <v>#DIV/0!</v>
      </c>
    </row>
    <row r="339" spans="1:12" ht="11.25">
      <c r="A339" s="110"/>
      <c r="B339" s="108"/>
      <c r="C339" s="25">
        <v>4120</v>
      </c>
      <c r="D339" s="13" t="s">
        <v>46</v>
      </c>
      <c r="E339" s="61">
        <v>34014.83</v>
      </c>
      <c r="F339" s="75">
        <v>91</v>
      </c>
      <c r="G339" s="61">
        <v>36890</v>
      </c>
      <c r="H339" s="61">
        <v>30464</v>
      </c>
      <c r="I339" s="61">
        <v>30463.52</v>
      </c>
      <c r="J339" s="75">
        <f t="shared" si="29"/>
        <v>99.9984243697479</v>
      </c>
      <c r="K339" s="75">
        <f t="shared" si="33"/>
        <v>89.55952447799974</v>
      </c>
      <c r="L339" s="101" t="e">
        <f t="shared" si="34"/>
        <v>#DIV/0!</v>
      </c>
    </row>
    <row r="340" spans="1:12" ht="14.25" customHeight="1">
      <c r="A340" s="110"/>
      <c r="B340" s="108"/>
      <c r="C340" s="25">
        <v>4170</v>
      </c>
      <c r="D340" s="13" t="s">
        <v>32</v>
      </c>
      <c r="E340" s="61">
        <v>11472.37</v>
      </c>
      <c r="F340" s="75">
        <v>100</v>
      </c>
      <c r="G340" s="61">
        <v>3000</v>
      </c>
      <c r="H340" s="61">
        <v>25007</v>
      </c>
      <c r="I340" s="61">
        <v>25006.55</v>
      </c>
      <c r="J340" s="74">
        <f t="shared" si="29"/>
        <v>99.99820050385891</v>
      </c>
      <c r="K340" s="75">
        <f t="shared" si="33"/>
        <v>217.97196220135854</v>
      </c>
      <c r="L340" s="101" t="e">
        <f t="shared" si="34"/>
        <v>#DIV/0!</v>
      </c>
    </row>
    <row r="341" spans="1:12" ht="13.5" customHeight="1">
      <c r="A341" s="110"/>
      <c r="B341" s="108"/>
      <c r="C341" s="25">
        <v>4178</v>
      </c>
      <c r="D341" s="13" t="s">
        <v>32</v>
      </c>
      <c r="E341" s="61"/>
      <c r="F341" s="75"/>
      <c r="G341" s="61">
        <v>2000</v>
      </c>
      <c r="H341" s="61">
        <v>1200</v>
      </c>
      <c r="I341" s="61">
        <v>958</v>
      </c>
      <c r="J341" s="74">
        <f t="shared" si="29"/>
        <v>79.83333333333333</v>
      </c>
      <c r="K341" s="75"/>
      <c r="L341" s="101" t="e">
        <f t="shared" si="34"/>
        <v>#DIV/0!</v>
      </c>
    </row>
    <row r="342" spans="1:12" ht="20.25" customHeight="1">
      <c r="A342" s="110"/>
      <c r="B342" s="108"/>
      <c r="C342" s="25">
        <v>4210</v>
      </c>
      <c r="D342" s="13" t="s">
        <v>14</v>
      </c>
      <c r="E342" s="61">
        <v>70117</v>
      </c>
      <c r="F342" s="75">
        <v>100</v>
      </c>
      <c r="G342" s="61">
        <v>67000</v>
      </c>
      <c r="H342" s="61">
        <v>79500</v>
      </c>
      <c r="I342" s="61">
        <v>79235.42</v>
      </c>
      <c r="J342" s="74">
        <f t="shared" si="29"/>
        <v>99.66719496855345</v>
      </c>
      <c r="K342" s="75">
        <f t="shared" si="33"/>
        <v>113.00457806238144</v>
      </c>
      <c r="L342" s="101" t="e">
        <f t="shared" si="34"/>
        <v>#DIV/0!</v>
      </c>
    </row>
    <row r="343" spans="1:12" ht="22.5" customHeight="1">
      <c r="A343" s="110"/>
      <c r="B343" s="108"/>
      <c r="C343" s="25">
        <v>4217</v>
      </c>
      <c r="D343" s="13" t="s">
        <v>14</v>
      </c>
      <c r="E343" s="61">
        <v>10081.96</v>
      </c>
      <c r="F343" s="75">
        <v>100</v>
      </c>
      <c r="G343" s="61"/>
      <c r="H343" s="61"/>
      <c r="I343" s="61"/>
      <c r="J343" s="74"/>
      <c r="K343" s="75">
        <f t="shared" si="33"/>
        <v>0</v>
      </c>
      <c r="L343" s="101" t="e">
        <f t="shared" si="34"/>
        <v>#DIV/0!</v>
      </c>
    </row>
    <row r="344" spans="1:12" ht="20.25" customHeight="1">
      <c r="A344" s="110"/>
      <c r="B344" s="108"/>
      <c r="C344" s="25">
        <v>4218</v>
      </c>
      <c r="D344" s="13" t="s">
        <v>14</v>
      </c>
      <c r="E344" s="61"/>
      <c r="F344" s="75"/>
      <c r="G344" s="61">
        <v>10000</v>
      </c>
      <c r="H344" s="61">
        <v>26900</v>
      </c>
      <c r="I344" s="61">
        <v>26647.83</v>
      </c>
      <c r="J344" s="74"/>
      <c r="K344" s="75"/>
      <c r="L344" s="101" t="e">
        <f t="shared" si="34"/>
        <v>#DIV/0!</v>
      </c>
    </row>
    <row r="345" spans="1:12" ht="22.5" customHeight="1">
      <c r="A345" s="110"/>
      <c r="B345" s="108"/>
      <c r="C345" s="25">
        <v>4219</v>
      </c>
      <c r="D345" s="13" t="s">
        <v>14</v>
      </c>
      <c r="E345" s="61">
        <v>21.55</v>
      </c>
      <c r="F345" s="75">
        <v>100</v>
      </c>
      <c r="G345" s="61"/>
      <c r="H345" s="61"/>
      <c r="I345" s="61"/>
      <c r="J345" s="74"/>
      <c r="K345" s="75"/>
      <c r="L345" s="101" t="e">
        <f t="shared" si="34"/>
        <v>#DIV/0!</v>
      </c>
    </row>
    <row r="346" spans="1:12" ht="33.75">
      <c r="A346" s="110"/>
      <c r="B346" s="108"/>
      <c r="C346" s="25">
        <v>4240</v>
      </c>
      <c r="D346" s="13" t="s">
        <v>113</v>
      </c>
      <c r="E346" s="61">
        <v>594.4</v>
      </c>
      <c r="F346" s="75">
        <v>100</v>
      </c>
      <c r="G346" s="61">
        <v>8000</v>
      </c>
      <c r="H346" s="61">
        <v>18161</v>
      </c>
      <c r="I346" s="61">
        <v>18160.02</v>
      </c>
      <c r="J346" s="74">
        <f aca="true" t="shared" si="35" ref="J346:J444">(I346/H346)*100</f>
        <v>99.99460382137548</v>
      </c>
      <c r="K346" s="75"/>
      <c r="L346" s="101" t="e">
        <f t="shared" si="34"/>
        <v>#DIV/0!</v>
      </c>
    </row>
    <row r="347" spans="1:12" ht="45">
      <c r="A347" s="110"/>
      <c r="B347" s="108"/>
      <c r="C347" s="25">
        <v>4247</v>
      </c>
      <c r="D347" s="13" t="s">
        <v>262</v>
      </c>
      <c r="E347" s="61">
        <v>112975.73</v>
      </c>
      <c r="F347" s="75">
        <v>100</v>
      </c>
      <c r="G347" s="61"/>
      <c r="H347" s="61"/>
      <c r="I347" s="61"/>
      <c r="J347" s="74"/>
      <c r="K347" s="75">
        <f t="shared" si="33"/>
        <v>0</v>
      </c>
      <c r="L347" s="101" t="e">
        <f t="shared" si="34"/>
        <v>#DIV/0!</v>
      </c>
    </row>
    <row r="348" spans="1:12" ht="45">
      <c r="A348" s="110"/>
      <c r="B348" s="108"/>
      <c r="C348" s="25">
        <v>4248</v>
      </c>
      <c r="D348" s="13" t="s">
        <v>262</v>
      </c>
      <c r="E348" s="61"/>
      <c r="F348" s="75"/>
      <c r="G348" s="61"/>
      <c r="H348" s="61"/>
      <c r="I348" s="61"/>
      <c r="J348" s="74"/>
      <c r="K348" s="75"/>
      <c r="L348" s="101" t="e">
        <f t="shared" si="34"/>
        <v>#DIV/0!</v>
      </c>
    </row>
    <row r="349" spans="1:12" ht="45">
      <c r="A349" s="110"/>
      <c r="B349" s="108"/>
      <c r="C349" s="25">
        <v>4249</v>
      </c>
      <c r="D349" s="13" t="s">
        <v>262</v>
      </c>
      <c r="E349" s="61">
        <v>41785.55</v>
      </c>
      <c r="F349" s="75">
        <v>100</v>
      </c>
      <c r="G349" s="61"/>
      <c r="H349" s="61"/>
      <c r="I349" s="61"/>
      <c r="J349" s="74"/>
      <c r="K349" s="75"/>
      <c r="L349" s="101" t="e">
        <f t="shared" si="34"/>
        <v>#DIV/0!</v>
      </c>
    </row>
    <row r="350" spans="1:12" ht="11.25">
      <c r="A350" s="110"/>
      <c r="B350" s="108"/>
      <c r="C350" s="25">
        <v>4260</v>
      </c>
      <c r="D350" s="13" t="s">
        <v>15</v>
      </c>
      <c r="E350" s="61">
        <v>15000.8</v>
      </c>
      <c r="F350" s="75">
        <v>100</v>
      </c>
      <c r="G350" s="61">
        <v>21000</v>
      </c>
      <c r="H350" s="61">
        <v>17334</v>
      </c>
      <c r="I350" s="61">
        <v>15617.65</v>
      </c>
      <c r="J350" s="74">
        <f t="shared" si="35"/>
        <v>90.09836160147687</v>
      </c>
      <c r="K350" s="75">
        <f t="shared" si="33"/>
        <v>104.11211402058558</v>
      </c>
      <c r="L350" s="101" t="e">
        <f t="shared" si="34"/>
        <v>#DIV/0!</v>
      </c>
    </row>
    <row r="351" spans="1:12" ht="15" customHeight="1">
      <c r="A351" s="110"/>
      <c r="B351" s="108"/>
      <c r="C351" s="25">
        <v>4270</v>
      </c>
      <c r="D351" s="13" t="s">
        <v>17</v>
      </c>
      <c r="E351" s="61">
        <v>2909.09</v>
      </c>
      <c r="F351" s="75">
        <v>100</v>
      </c>
      <c r="G351" s="61">
        <v>16800</v>
      </c>
      <c r="H351" s="61">
        <v>1650</v>
      </c>
      <c r="I351" s="61">
        <v>1649.97</v>
      </c>
      <c r="J351" s="74">
        <f t="shared" si="35"/>
        <v>99.99818181818182</v>
      </c>
      <c r="K351" s="75">
        <f t="shared" si="33"/>
        <v>56.71773647429264</v>
      </c>
      <c r="L351" s="101" t="e">
        <f t="shared" si="34"/>
        <v>#DIV/0!</v>
      </c>
    </row>
    <row r="352" spans="1:12" ht="13.5" customHeight="1">
      <c r="A352" s="110"/>
      <c r="B352" s="108"/>
      <c r="C352" s="25">
        <v>4280</v>
      </c>
      <c r="D352" s="13" t="s">
        <v>80</v>
      </c>
      <c r="E352" s="61">
        <v>3265.8</v>
      </c>
      <c r="F352" s="75">
        <v>99</v>
      </c>
      <c r="G352" s="61">
        <v>3500</v>
      </c>
      <c r="H352" s="61">
        <v>600</v>
      </c>
      <c r="I352" s="61">
        <v>572.5</v>
      </c>
      <c r="J352" s="74">
        <f t="shared" si="35"/>
        <v>95.41666666666667</v>
      </c>
      <c r="K352" s="75">
        <f t="shared" si="33"/>
        <v>17.5301610631392</v>
      </c>
      <c r="L352" s="101" t="e">
        <f t="shared" si="34"/>
        <v>#DIV/0!</v>
      </c>
    </row>
    <row r="353" spans="1:12" ht="10.5" customHeight="1">
      <c r="A353" s="110"/>
      <c r="B353" s="108"/>
      <c r="C353" s="25">
        <v>4300</v>
      </c>
      <c r="D353" s="13" t="s">
        <v>19</v>
      </c>
      <c r="E353" s="61">
        <v>18024.87</v>
      </c>
      <c r="F353" s="75">
        <v>100</v>
      </c>
      <c r="G353" s="61">
        <v>11520</v>
      </c>
      <c r="H353" s="61">
        <v>34150</v>
      </c>
      <c r="I353" s="61">
        <v>34061.4</v>
      </c>
      <c r="J353" s="74">
        <f t="shared" si="35"/>
        <v>99.74055636896047</v>
      </c>
      <c r="K353" s="75">
        <f t="shared" si="33"/>
        <v>188.9689079588369</v>
      </c>
      <c r="L353" s="101" t="e">
        <f t="shared" si="34"/>
        <v>#DIV/0!</v>
      </c>
    </row>
    <row r="354" spans="1:12" ht="10.5" customHeight="1">
      <c r="A354" s="110"/>
      <c r="B354" s="108"/>
      <c r="C354" s="25">
        <v>4307</v>
      </c>
      <c r="D354" s="13" t="s">
        <v>19</v>
      </c>
      <c r="E354" s="61">
        <v>18041.96</v>
      </c>
      <c r="F354" s="75">
        <v>100</v>
      </c>
      <c r="G354" s="61"/>
      <c r="H354" s="61"/>
      <c r="I354" s="61"/>
      <c r="J354" s="74"/>
      <c r="K354" s="75">
        <f t="shared" si="33"/>
        <v>0</v>
      </c>
      <c r="L354" s="101" t="e">
        <f t="shared" si="34"/>
        <v>#DIV/0!</v>
      </c>
    </row>
    <row r="355" spans="1:12" ht="10.5" customHeight="1">
      <c r="A355" s="110"/>
      <c r="B355" s="108"/>
      <c r="C355" s="25">
        <v>4308</v>
      </c>
      <c r="D355" s="13" t="s">
        <v>19</v>
      </c>
      <c r="E355" s="61"/>
      <c r="F355" s="75"/>
      <c r="G355" s="61">
        <v>13500</v>
      </c>
      <c r="H355" s="61">
        <v>11300</v>
      </c>
      <c r="I355" s="61">
        <v>11135.41</v>
      </c>
      <c r="J355" s="74"/>
      <c r="K355" s="75"/>
      <c r="L355" s="101" t="e">
        <f t="shared" si="34"/>
        <v>#DIV/0!</v>
      </c>
    </row>
    <row r="356" spans="1:12" ht="10.5" customHeight="1">
      <c r="A356" s="110"/>
      <c r="B356" s="108"/>
      <c r="C356" s="25">
        <v>4309</v>
      </c>
      <c r="D356" s="13" t="s">
        <v>19</v>
      </c>
      <c r="E356" s="61">
        <v>840</v>
      </c>
      <c r="F356" s="75">
        <v>100</v>
      </c>
      <c r="G356" s="61"/>
      <c r="H356" s="61"/>
      <c r="I356" s="61"/>
      <c r="J356" s="74"/>
      <c r="K356" s="75">
        <f t="shared" si="33"/>
        <v>0</v>
      </c>
      <c r="L356" s="101" t="e">
        <f t="shared" si="34"/>
        <v>#DIV/0!</v>
      </c>
    </row>
    <row r="357" spans="1:12" ht="22.5">
      <c r="A357" s="110"/>
      <c r="B357" s="108"/>
      <c r="C357" s="25">
        <v>4350</v>
      </c>
      <c r="D357" s="13" t="s">
        <v>82</v>
      </c>
      <c r="E357" s="61">
        <v>1813.66</v>
      </c>
      <c r="F357" s="75">
        <v>100</v>
      </c>
      <c r="G357" s="61">
        <v>2200</v>
      </c>
      <c r="H357" s="61">
        <v>1800</v>
      </c>
      <c r="I357" s="61">
        <v>1781.64</v>
      </c>
      <c r="J357" s="74">
        <f t="shared" si="35"/>
        <v>98.98</v>
      </c>
      <c r="K357" s="75">
        <f t="shared" si="33"/>
        <v>98.2345092244412</v>
      </c>
      <c r="L357" s="101" t="e">
        <f t="shared" si="34"/>
        <v>#DIV/0!</v>
      </c>
    </row>
    <row r="358" spans="1:12" ht="32.25" customHeight="1">
      <c r="A358" s="110"/>
      <c r="B358" s="108"/>
      <c r="C358" s="25">
        <v>4370</v>
      </c>
      <c r="D358" s="13" t="s">
        <v>177</v>
      </c>
      <c r="E358" s="61">
        <v>2978.42</v>
      </c>
      <c r="F358" s="75">
        <v>100</v>
      </c>
      <c r="G358" s="61">
        <v>3400</v>
      </c>
      <c r="H358" s="61">
        <v>2800</v>
      </c>
      <c r="I358" s="61">
        <v>2660.89</v>
      </c>
      <c r="J358" s="74">
        <f t="shared" si="35"/>
        <v>95.0317857142857</v>
      </c>
      <c r="K358" s="75">
        <f t="shared" si="33"/>
        <v>89.33897838451259</v>
      </c>
      <c r="L358" s="101" t="e">
        <f t="shared" si="34"/>
        <v>#DIV/0!</v>
      </c>
    </row>
    <row r="359" spans="1:12" ht="11.25" customHeight="1">
      <c r="A359" s="110"/>
      <c r="B359" s="108"/>
      <c r="C359" s="25">
        <v>4410</v>
      </c>
      <c r="D359" s="13" t="s">
        <v>73</v>
      </c>
      <c r="E359" s="61">
        <v>3656.81</v>
      </c>
      <c r="F359" s="75">
        <v>100</v>
      </c>
      <c r="G359" s="61">
        <v>3000</v>
      </c>
      <c r="H359" s="61">
        <v>2053</v>
      </c>
      <c r="I359" s="61">
        <v>2052.83</v>
      </c>
      <c r="J359" s="74">
        <f t="shared" si="35"/>
        <v>99.9917194349732</v>
      </c>
      <c r="K359" s="75">
        <f t="shared" si="33"/>
        <v>56.137179672993675</v>
      </c>
      <c r="L359" s="101" t="e">
        <f t="shared" si="34"/>
        <v>#DIV/0!</v>
      </c>
    </row>
    <row r="360" spans="1:12" ht="13.5" customHeight="1">
      <c r="A360" s="110"/>
      <c r="B360" s="108"/>
      <c r="C360" s="25">
        <v>4417</v>
      </c>
      <c r="D360" s="13" t="s">
        <v>73</v>
      </c>
      <c r="E360" s="61">
        <v>161</v>
      </c>
      <c r="F360" s="75">
        <v>100</v>
      </c>
      <c r="G360" s="61"/>
      <c r="H360" s="61"/>
      <c r="I360" s="61"/>
      <c r="J360" s="74"/>
      <c r="K360" s="75"/>
      <c r="L360" s="101" t="e">
        <f t="shared" si="34"/>
        <v>#DIV/0!</v>
      </c>
    </row>
    <row r="361" spans="1:12" ht="12.75" customHeight="1">
      <c r="A361" s="110"/>
      <c r="B361" s="108"/>
      <c r="C361" s="25">
        <v>4418</v>
      </c>
      <c r="D361" s="13" t="s">
        <v>73</v>
      </c>
      <c r="E361" s="61"/>
      <c r="F361" s="75"/>
      <c r="G361" s="61">
        <v>2000</v>
      </c>
      <c r="H361" s="61">
        <v>200</v>
      </c>
      <c r="I361" s="61"/>
      <c r="J361" s="74"/>
      <c r="K361" s="75"/>
      <c r="L361" s="101" t="e">
        <f t="shared" si="34"/>
        <v>#DIV/0!</v>
      </c>
    </row>
    <row r="362" spans="1:12" ht="10.5" customHeight="1">
      <c r="A362" s="110"/>
      <c r="B362" s="108"/>
      <c r="C362" s="25">
        <v>4427</v>
      </c>
      <c r="D362" s="13" t="s">
        <v>74</v>
      </c>
      <c r="E362" s="61">
        <v>12349.89</v>
      </c>
      <c r="F362" s="75">
        <v>100</v>
      </c>
      <c r="G362" s="61"/>
      <c r="H362" s="61"/>
      <c r="I362" s="61"/>
      <c r="J362" s="74"/>
      <c r="K362" s="75"/>
      <c r="L362" s="101" t="e">
        <f t="shared" si="34"/>
        <v>#DIV/0!</v>
      </c>
    </row>
    <row r="363" spans="1:12" ht="12.75" customHeight="1">
      <c r="A363" s="110"/>
      <c r="B363" s="108"/>
      <c r="C363" s="25">
        <v>4428</v>
      </c>
      <c r="D363" s="13" t="s">
        <v>74</v>
      </c>
      <c r="E363" s="61"/>
      <c r="F363" s="75"/>
      <c r="G363" s="61">
        <v>15000</v>
      </c>
      <c r="H363" s="61">
        <v>3400</v>
      </c>
      <c r="I363" s="61">
        <v>3396.95</v>
      </c>
      <c r="J363" s="74"/>
      <c r="K363" s="75"/>
      <c r="L363" s="101" t="e">
        <f t="shared" si="34"/>
        <v>#DIV/0!</v>
      </c>
    </row>
    <row r="364" spans="1:12" ht="11.25" customHeight="1">
      <c r="A364" s="110"/>
      <c r="B364" s="108"/>
      <c r="C364" s="25">
        <v>4430</v>
      </c>
      <c r="D364" s="13" t="s">
        <v>35</v>
      </c>
      <c r="E364" s="61">
        <v>509</v>
      </c>
      <c r="F364" s="75">
        <v>100</v>
      </c>
      <c r="G364" s="61">
        <v>1000</v>
      </c>
      <c r="H364" s="61">
        <v>1017</v>
      </c>
      <c r="I364" s="61">
        <v>1017</v>
      </c>
      <c r="J364" s="74">
        <f t="shared" si="35"/>
        <v>100</v>
      </c>
      <c r="K364" s="75">
        <f t="shared" si="33"/>
        <v>199.80353634577602</v>
      </c>
      <c r="L364" s="101" t="e">
        <f t="shared" si="34"/>
        <v>#DIV/0!</v>
      </c>
    </row>
    <row r="365" spans="1:12" ht="11.25" customHeight="1">
      <c r="A365" s="110"/>
      <c r="B365" s="108"/>
      <c r="C365" s="25">
        <v>4437</v>
      </c>
      <c r="D365" s="13" t="s">
        <v>35</v>
      </c>
      <c r="E365" s="61">
        <v>476</v>
      </c>
      <c r="F365" s="75">
        <v>100</v>
      </c>
      <c r="G365" s="61"/>
      <c r="H365" s="61"/>
      <c r="I365" s="61"/>
      <c r="J365" s="74"/>
      <c r="K365" s="75"/>
      <c r="L365" s="101" t="e">
        <f t="shared" si="34"/>
        <v>#DIV/0!</v>
      </c>
    </row>
    <row r="366" spans="1:12" ht="11.25" customHeight="1">
      <c r="A366" s="110"/>
      <c r="B366" s="108"/>
      <c r="C366" s="25">
        <v>4438</v>
      </c>
      <c r="D366" s="13" t="s">
        <v>35</v>
      </c>
      <c r="E366" s="61"/>
      <c r="F366" s="75"/>
      <c r="G366" s="61">
        <v>1000</v>
      </c>
      <c r="H366" s="61">
        <v>500</v>
      </c>
      <c r="I366" s="61">
        <v>410</v>
      </c>
      <c r="J366" s="74"/>
      <c r="K366" s="75"/>
      <c r="L366" s="101" t="e">
        <f t="shared" si="34"/>
        <v>#DIV/0!</v>
      </c>
    </row>
    <row r="367" spans="1:12" ht="11.25">
      <c r="A367" s="110"/>
      <c r="B367" s="108"/>
      <c r="C367" s="25">
        <v>4440</v>
      </c>
      <c r="D367" s="13" t="s">
        <v>115</v>
      </c>
      <c r="E367" s="61">
        <v>83818.26</v>
      </c>
      <c r="F367" s="75">
        <v>100</v>
      </c>
      <c r="G367" s="61">
        <v>79424</v>
      </c>
      <c r="H367" s="61">
        <v>80599</v>
      </c>
      <c r="I367" s="61">
        <v>80598.93</v>
      </c>
      <c r="J367" s="75">
        <f t="shared" si="35"/>
        <v>99.99991315028721</v>
      </c>
      <c r="K367" s="75">
        <f t="shared" si="33"/>
        <v>96.15915434178662</v>
      </c>
      <c r="L367" s="101" t="e">
        <f t="shared" si="34"/>
        <v>#DIV/0!</v>
      </c>
    </row>
    <row r="368" spans="1:12" ht="39" customHeight="1">
      <c r="A368" s="110"/>
      <c r="B368" s="108"/>
      <c r="C368" s="25">
        <v>4520</v>
      </c>
      <c r="D368" s="13" t="s">
        <v>50</v>
      </c>
      <c r="E368" s="61">
        <v>2011</v>
      </c>
      <c r="F368" s="75">
        <v>100</v>
      </c>
      <c r="G368" s="61">
        <v>2100</v>
      </c>
      <c r="H368" s="61">
        <v>2132</v>
      </c>
      <c r="I368" s="61">
        <v>2132</v>
      </c>
      <c r="J368" s="75">
        <f t="shared" si="35"/>
        <v>100</v>
      </c>
      <c r="K368" s="75">
        <f t="shared" si="33"/>
        <v>106.01690701143708</v>
      </c>
      <c r="L368" s="101" t="e">
        <f t="shared" si="34"/>
        <v>#DIV/0!</v>
      </c>
    </row>
    <row r="369" spans="1:12" ht="12" customHeight="1">
      <c r="A369" s="110"/>
      <c r="B369" s="108"/>
      <c r="C369" s="25">
        <v>4700</v>
      </c>
      <c r="D369" s="13" t="s">
        <v>172</v>
      </c>
      <c r="E369" s="61">
        <v>840</v>
      </c>
      <c r="F369" s="75">
        <v>100</v>
      </c>
      <c r="G369" s="61">
        <v>500</v>
      </c>
      <c r="H369" s="61"/>
      <c r="I369" s="61"/>
      <c r="J369" s="75"/>
      <c r="K369" s="75"/>
      <c r="L369" s="101" t="e">
        <f t="shared" si="34"/>
        <v>#DIV/0!</v>
      </c>
    </row>
    <row r="370" spans="1:12" ht="33.75" customHeight="1">
      <c r="A370" s="110"/>
      <c r="B370" s="108"/>
      <c r="C370" s="25">
        <v>4740</v>
      </c>
      <c r="D370" s="13" t="s">
        <v>173</v>
      </c>
      <c r="E370" s="61">
        <v>198.06</v>
      </c>
      <c r="F370" s="75">
        <v>35</v>
      </c>
      <c r="G370" s="61"/>
      <c r="H370" s="61"/>
      <c r="I370" s="61"/>
      <c r="J370" s="74"/>
      <c r="K370" s="75"/>
      <c r="L370" s="101" t="e">
        <f t="shared" si="34"/>
        <v>#DIV/0!</v>
      </c>
    </row>
    <row r="371" spans="1:12" ht="22.5" customHeight="1">
      <c r="A371" s="110"/>
      <c r="B371" s="108"/>
      <c r="C371" s="25">
        <v>4750</v>
      </c>
      <c r="D371" s="13" t="s">
        <v>263</v>
      </c>
      <c r="E371" s="61">
        <v>1631.04</v>
      </c>
      <c r="F371" s="75">
        <v>82</v>
      </c>
      <c r="G371" s="61"/>
      <c r="H371" s="61"/>
      <c r="I371" s="61"/>
      <c r="J371" s="74"/>
      <c r="K371" s="75"/>
      <c r="L371" s="101" t="e">
        <f t="shared" si="34"/>
        <v>#DIV/0!</v>
      </c>
    </row>
    <row r="372" spans="1:12" ht="21.75" customHeight="1">
      <c r="A372" s="110"/>
      <c r="B372" s="108"/>
      <c r="C372" s="25">
        <v>6050</v>
      </c>
      <c r="D372" s="13" t="s">
        <v>233</v>
      </c>
      <c r="E372" s="61"/>
      <c r="F372" s="75"/>
      <c r="G372" s="61">
        <v>27000</v>
      </c>
      <c r="H372" s="61">
        <v>27000</v>
      </c>
      <c r="I372" s="61">
        <v>26705.15</v>
      </c>
      <c r="J372" s="74">
        <f t="shared" si="35"/>
        <v>98.90796296296297</v>
      </c>
      <c r="K372" s="75"/>
      <c r="L372" s="101" t="e">
        <f t="shared" si="34"/>
        <v>#DIV/0!</v>
      </c>
    </row>
    <row r="373" spans="1:12" ht="12.75" customHeight="1">
      <c r="A373" s="110"/>
      <c r="B373" s="109">
        <v>80113</v>
      </c>
      <c r="C373" s="35"/>
      <c r="D373" s="2" t="s">
        <v>120</v>
      </c>
      <c r="E373" s="68">
        <f>SUM(E374:E380)</f>
        <v>502602.52999999997</v>
      </c>
      <c r="F373" s="71">
        <v>100</v>
      </c>
      <c r="G373" s="68">
        <f>SUM(G374:G380)</f>
        <v>505620</v>
      </c>
      <c r="H373" s="68">
        <f>SUM(H374:H380)</f>
        <v>517957</v>
      </c>
      <c r="I373" s="68">
        <f>SUM(I374:I380)</f>
        <v>517711.75</v>
      </c>
      <c r="J373" s="71">
        <f t="shared" si="35"/>
        <v>99.95265050959829</v>
      </c>
      <c r="K373" s="75">
        <f t="shared" si="33"/>
        <v>103.00619656649958</v>
      </c>
      <c r="L373" s="101" t="e">
        <f t="shared" si="34"/>
        <v>#DIV/0!</v>
      </c>
    </row>
    <row r="374" spans="1:12" ht="22.5">
      <c r="A374" s="110"/>
      <c r="B374" s="109"/>
      <c r="C374" s="25">
        <v>4170</v>
      </c>
      <c r="D374" s="13" t="s">
        <v>32</v>
      </c>
      <c r="E374" s="61">
        <v>2964</v>
      </c>
      <c r="F374" s="75">
        <v>100</v>
      </c>
      <c r="G374" s="61">
        <v>1000</v>
      </c>
      <c r="H374" s="61">
        <v>3599</v>
      </c>
      <c r="I374" s="61">
        <v>3599</v>
      </c>
      <c r="J374" s="75">
        <f t="shared" si="35"/>
        <v>100</v>
      </c>
      <c r="K374" s="75">
        <f t="shared" si="33"/>
        <v>121.42375168690958</v>
      </c>
      <c r="L374" s="101" t="e">
        <f t="shared" si="34"/>
        <v>#DIV/0!</v>
      </c>
    </row>
    <row r="375" spans="1:12" ht="11.25" customHeight="1">
      <c r="A375" s="110"/>
      <c r="B375" s="110"/>
      <c r="C375" s="25">
        <v>4210</v>
      </c>
      <c r="D375" s="13" t="s">
        <v>14</v>
      </c>
      <c r="E375" s="61">
        <v>34884.2</v>
      </c>
      <c r="F375" s="75">
        <v>100</v>
      </c>
      <c r="G375" s="61">
        <v>40600</v>
      </c>
      <c r="H375" s="61">
        <v>38115</v>
      </c>
      <c r="I375" s="61">
        <v>38114.43</v>
      </c>
      <c r="J375" s="74">
        <f t="shared" si="35"/>
        <v>99.99850452577725</v>
      </c>
      <c r="K375" s="75">
        <f aca="true" t="shared" si="36" ref="K375:K402">(I375/E375)*100</f>
        <v>109.25986549784716</v>
      </c>
      <c r="L375" s="101" t="e">
        <f t="shared" si="34"/>
        <v>#DIV/0!</v>
      </c>
    </row>
    <row r="376" spans="1:12" ht="14.25" customHeight="1">
      <c r="A376" s="110"/>
      <c r="B376" s="110"/>
      <c r="C376" s="25">
        <v>4270</v>
      </c>
      <c r="D376" s="13" t="s">
        <v>17</v>
      </c>
      <c r="E376" s="61">
        <v>6072.28</v>
      </c>
      <c r="F376" s="75">
        <v>100</v>
      </c>
      <c r="G376" s="61">
        <v>6000</v>
      </c>
      <c r="H376" s="61">
        <v>3426</v>
      </c>
      <c r="I376" s="61">
        <v>3426</v>
      </c>
      <c r="J376" s="75">
        <f t="shared" si="35"/>
        <v>100</v>
      </c>
      <c r="K376" s="75">
        <f t="shared" si="36"/>
        <v>56.42032317350319</v>
      </c>
      <c r="L376" s="101" t="e">
        <f t="shared" si="34"/>
        <v>#DIV/0!</v>
      </c>
    </row>
    <row r="377" spans="1:12" ht="15.75" customHeight="1">
      <c r="A377" s="110"/>
      <c r="B377" s="110"/>
      <c r="C377" s="25">
        <v>4280</v>
      </c>
      <c r="D377" s="13" t="s">
        <v>80</v>
      </c>
      <c r="E377" s="61">
        <v>70</v>
      </c>
      <c r="F377" s="75">
        <v>100</v>
      </c>
      <c r="G377" s="61">
        <v>200</v>
      </c>
      <c r="H377" s="61">
        <v>200</v>
      </c>
      <c r="I377" s="61"/>
      <c r="J377" s="75">
        <f t="shared" si="35"/>
        <v>0</v>
      </c>
      <c r="K377" s="75">
        <f t="shared" si="36"/>
        <v>0</v>
      </c>
      <c r="L377" s="101" t="e">
        <f t="shared" si="34"/>
        <v>#DIV/0!</v>
      </c>
    </row>
    <row r="378" spans="1:12" ht="10.5" customHeight="1">
      <c r="A378" s="110"/>
      <c r="B378" s="110"/>
      <c r="C378" s="25">
        <v>4300</v>
      </c>
      <c r="D378" s="13" t="s">
        <v>19</v>
      </c>
      <c r="E378" s="61">
        <v>451730.91</v>
      </c>
      <c r="F378" s="75">
        <v>100</v>
      </c>
      <c r="G378" s="61">
        <v>450020</v>
      </c>
      <c r="H378" s="61">
        <v>467016</v>
      </c>
      <c r="I378" s="61">
        <v>467015.25</v>
      </c>
      <c r="J378" s="75">
        <f t="shared" si="35"/>
        <v>99.99983940593042</v>
      </c>
      <c r="K378" s="75">
        <f t="shared" si="36"/>
        <v>103.38350545903535</v>
      </c>
      <c r="L378" s="101" t="e">
        <f t="shared" si="34"/>
        <v>#DIV/0!</v>
      </c>
    </row>
    <row r="379" spans="1:12" ht="33.75" customHeight="1">
      <c r="A379" s="110"/>
      <c r="B379" s="110"/>
      <c r="C379" s="25">
        <v>4360</v>
      </c>
      <c r="D379" s="13" t="s">
        <v>170</v>
      </c>
      <c r="E379" s="61">
        <v>737.14</v>
      </c>
      <c r="F379" s="75">
        <v>82</v>
      </c>
      <c r="G379" s="61">
        <v>800</v>
      </c>
      <c r="H379" s="61">
        <v>800</v>
      </c>
      <c r="I379" s="61">
        <v>756.07</v>
      </c>
      <c r="J379" s="74">
        <f t="shared" si="35"/>
        <v>94.50875</v>
      </c>
      <c r="K379" s="75">
        <f t="shared" si="36"/>
        <v>102.56803320943104</v>
      </c>
      <c r="L379" s="101" t="e">
        <f t="shared" si="34"/>
        <v>#DIV/0!</v>
      </c>
    </row>
    <row r="380" spans="1:12" ht="13.5" customHeight="1">
      <c r="A380" s="110"/>
      <c r="B380" s="110"/>
      <c r="C380" s="25">
        <v>4430</v>
      </c>
      <c r="D380" s="13" t="s">
        <v>35</v>
      </c>
      <c r="E380" s="61">
        <v>6144</v>
      </c>
      <c r="F380" s="75">
        <v>100</v>
      </c>
      <c r="G380" s="61">
        <v>7000</v>
      </c>
      <c r="H380" s="61">
        <v>4801</v>
      </c>
      <c r="I380" s="61">
        <v>4801</v>
      </c>
      <c r="J380" s="75">
        <f t="shared" si="35"/>
        <v>100</v>
      </c>
      <c r="K380" s="75">
        <f t="shared" si="36"/>
        <v>78.14127604166666</v>
      </c>
      <c r="L380" s="101" t="e">
        <f t="shared" si="34"/>
        <v>#DIV/0!</v>
      </c>
    </row>
    <row r="381" spans="1:12" ht="26.25" customHeight="1">
      <c r="A381" s="110"/>
      <c r="B381" s="109">
        <v>80114</v>
      </c>
      <c r="C381" s="35"/>
      <c r="D381" s="2" t="s">
        <v>121</v>
      </c>
      <c r="E381" s="68">
        <f>SUM(E382:E404)</f>
        <v>483367.77999999997</v>
      </c>
      <c r="F381" s="71">
        <v>97</v>
      </c>
      <c r="G381" s="68">
        <f>SUM(G382:G404)</f>
        <v>518506</v>
      </c>
      <c r="H381" s="68">
        <f>SUM(H382:H404)</f>
        <v>488932</v>
      </c>
      <c r="I381" s="68">
        <f>SUM(I382:I404)</f>
        <v>486734.3499999999</v>
      </c>
      <c r="J381" s="73">
        <f t="shared" si="35"/>
        <v>99.55052031775378</v>
      </c>
      <c r="K381" s="71">
        <f t="shared" si="36"/>
        <v>100.6964820865801</v>
      </c>
      <c r="L381" s="101" t="e">
        <f t="shared" si="34"/>
        <v>#DIV/0!</v>
      </c>
    </row>
    <row r="382" spans="1:12" ht="21.75" customHeight="1">
      <c r="A382" s="110"/>
      <c r="B382" s="110"/>
      <c r="C382" s="25">
        <v>3020</v>
      </c>
      <c r="D382" s="13" t="s">
        <v>107</v>
      </c>
      <c r="E382" s="61">
        <v>3095.86</v>
      </c>
      <c r="F382" s="75">
        <v>100</v>
      </c>
      <c r="G382" s="61">
        <v>5800</v>
      </c>
      <c r="H382" s="61">
        <v>2534</v>
      </c>
      <c r="I382" s="61">
        <v>2533.82</v>
      </c>
      <c r="J382" s="74">
        <f t="shared" si="35"/>
        <v>99.99289660615628</v>
      </c>
      <c r="K382" s="75">
        <f t="shared" si="36"/>
        <v>81.84543228698973</v>
      </c>
      <c r="L382" s="101" t="e">
        <f t="shared" si="34"/>
        <v>#DIV/0!</v>
      </c>
    </row>
    <row r="383" spans="1:12" ht="23.25" customHeight="1">
      <c r="A383" s="110"/>
      <c r="B383" s="110"/>
      <c r="C383" s="25">
        <v>4010</v>
      </c>
      <c r="D383" s="13" t="s">
        <v>68</v>
      </c>
      <c r="E383" s="61">
        <v>318526.73</v>
      </c>
      <c r="F383" s="75">
        <v>99</v>
      </c>
      <c r="G383" s="61">
        <v>329819</v>
      </c>
      <c r="H383" s="61">
        <v>330409</v>
      </c>
      <c r="I383" s="61">
        <v>329526.42</v>
      </c>
      <c r="J383" s="74">
        <f t="shared" si="35"/>
        <v>99.73288257886436</v>
      </c>
      <c r="K383" s="75">
        <f t="shared" si="36"/>
        <v>103.45330201958247</v>
      </c>
      <c r="L383" s="101" t="e">
        <f t="shared" si="34"/>
        <v>#DIV/0!</v>
      </c>
    </row>
    <row r="384" spans="1:12" ht="22.5" customHeight="1">
      <c r="A384" s="110"/>
      <c r="B384" s="110"/>
      <c r="C384" s="25">
        <v>4040</v>
      </c>
      <c r="D384" s="13" t="s">
        <v>110</v>
      </c>
      <c r="E384" s="61">
        <v>24721.96</v>
      </c>
      <c r="F384" s="75">
        <v>100</v>
      </c>
      <c r="G384" s="61">
        <v>25297</v>
      </c>
      <c r="H384" s="61">
        <v>25297</v>
      </c>
      <c r="I384" s="61">
        <v>25297</v>
      </c>
      <c r="J384" s="75">
        <f t="shared" si="35"/>
        <v>100</v>
      </c>
      <c r="K384" s="75">
        <f t="shared" si="36"/>
        <v>102.32602916597229</v>
      </c>
      <c r="L384" s="101" t="e">
        <f t="shared" si="34"/>
        <v>#DIV/0!</v>
      </c>
    </row>
    <row r="385" spans="1:12" ht="21" customHeight="1">
      <c r="A385" s="110"/>
      <c r="B385" s="110"/>
      <c r="C385" s="25">
        <v>4110</v>
      </c>
      <c r="D385" s="13" t="s">
        <v>111</v>
      </c>
      <c r="E385" s="61">
        <v>53323.64</v>
      </c>
      <c r="F385" s="75">
        <v>99</v>
      </c>
      <c r="G385" s="61">
        <v>54620</v>
      </c>
      <c r="H385" s="61">
        <v>53830</v>
      </c>
      <c r="I385" s="61">
        <v>53829.04</v>
      </c>
      <c r="J385" s="75">
        <f t="shared" si="35"/>
        <v>99.9982166078395</v>
      </c>
      <c r="K385" s="75">
        <f t="shared" si="36"/>
        <v>100.94779726215239</v>
      </c>
      <c r="L385" s="101" t="e">
        <f t="shared" si="34"/>
        <v>#DIV/0!</v>
      </c>
    </row>
    <row r="386" spans="1:12" ht="11.25">
      <c r="A386" s="110"/>
      <c r="B386" s="110"/>
      <c r="C386" s="25">
        <v>4120</v>
      </c>
      <c r="D386" s="13" t="s">
        <v>46</v>
      </c>
      <c r="E386" s="61">
        <v>8275.34</v>
      </c>
      <c r="F386" s="75">
        <v>97</v>
      </c>
      <c r="G386" s="61">
        <v>8700</v>
      </c>
      <c r="H386" s="61">
        <v>7624</v>
      </c>
      <c r="I386" s="61">
        <v>7623.78</v>
      </c>
      <c r="J386" s="74">
        <f t="shared" si="35"/>
        <v>99.99711437565581</v>
      </c>
      <c r="K386" s="75">
        <f t="shared" si="36"/>
        <v>92.1264866458659</v>
      </c>
      <c r="L386" s="101" t="e">
        <f t="shared" si="34"/>
        <v>#DIV/0!</v>
      </c>
    </row>
    <row r="387" spans="1:12" ht="39" customHeight="1">
      <c r="A387" s="110"/>
      <c r="B387" s="110"/>
      <c r="C387" s="25">
        <v>4140</v>
      </c>
      <c r="D387" s="13" t="s">
        <v>241</v>
      </c>
      <c r="E387" s="61">
        <v>6756</v>
      </c>
      <c r="F387" s="75">
        <v>85</v>
      </c>
      <c r="G387" s="61">
        <v>8000</v>
      </c>
      <c r="H387" s="61"/>
      <c r="I387" s="61"/>
      <c r="J387" s="74"/>
      <c r="K387" s="75">
        <f t="shared" si="36"/>
        <v>0</v>
      </c>
      <c r="L387" s="101" t="e">
        <f t="shared" si="34"/>
        <v>#DIV/0!</v>
      </c>
    </row>
    <row r="388" spans="1:12" ht="12" customHeight="1">
      <c r="A388" s="110"/>
      <c r="B388" s="110"/>
      <c r="C388" s="25">
        <v>4170</v>
      </c>
      <c r="D388" s="13" t="s">
        <v>32</v>
      </c>
      <c r="E388" s="61">
        <v>663</v>
      </c>
      <c r="F388" s="75">
        <v>22</v>
      </c>
      <c r="G388" s="61">
        <v>1500</v>
      </c>
      <c r="H388" s="61">
        <v>500</v>
      </c>
      <c r="I388" s="61">
        <v>221.8</v>
      </c>
      <c r="J388" s="74">
        <f t="shared" si="35"/>
        <v>44.36000000000001</v>
      </c>
      <c r="K388" s="75">
        <f t="shared" si="36"/>
        <v>33.45399698340875</v>
      </c>
      <c r="L388" s="101" t="e">
        <f t="shared" si="34"/>
        <v>#DIV/0!</v>
      </c>
    </row>
    <row r="389" spans="1:12" ht="12.75" customHeight="1">
      <c r="A389" s="110"/>
      <c r="B389" s="110"/>
      <c r="C389" s="25">
        <v>4210</v>
      </c>
      <c r="D389" s="13" t="s">
        <v>14</v>
      </c>
      <c r="E389" s="61">
        <v>21045.81</v>
      </c>
      <c r="F389" s="75">
        <v>100</v>
      </c>
      <c r="G389" s="61">
        <v>32900</v>
      </c>
      <c r="H389" s="61">
        <v>23500</v>
      </c>
      <c r="I389" s="61">
        <v>23433.49</v>
      </c>
      <c r="J389" s="74">
        <f t="shared" si="35"/>
        <v>99.71697872340425</v>
      </c>
      <c r="K389" s="75">
        <f t="shared" si="36"/>
        <v>111.3451561142099</v>
      </c>
      <c r="L389" s="101" t="e">
        <f t="shared" si="34"/>
        <v>#DIV/0!</v>
      </c>
    </row>
    <row r="390" spans="1:12" ht="11.25">
      <c r="A390" s="110"/>
      <c r="B390" s="110"/>
      <c r="C390" s="25">
        <v>4260</v>
      </c>
      <c r="D390" s="13" t="s">
        <v>15</v>
      </c>
      <c r="E390" s="61">
        <v>4601.06</v>
      </c>
      <c r="F390" s="75">
        <v>98</v>
      </c>
      <c r="G390" s="61">
        <v>4750</v>
      </c>
      <c r="H390" s="61">
        <v>4750</v>
      </c>
      <c r="I390" s="61">
        <v>4399.85</v>
      </c>
      <c r="J390" s="74">
        <f t="shared" si="35"/>
        <v>92.62842105263158</v>
      </c>
      <c r="K390" s="75">
        <f t="shared" si="36"/>
        <v>95.62687728479959</v>
      </c>
      <c r="L390" s="101" t="e">
        <f t="shared" si="34"/>
        <v>#DIV/0!</v>
      </c>
    </row>
    <row r="391" spans="1:12" ht="13.5" customHeight="1">
      <c r="A391" s="110"/>
      <c r="B391" s="110"/>
      <c r="C391" s="25">
        <v>4270</v>
      </c>
      <c r="D391" s="13" t="s">
        <v>17</v>
      </c>
      <c r="E391" s="61">
        <v>1553.1</v>
      </c>
      <c r="F391" s="75">
        <v>100</v>
      </c>
      <c r="G391" s="61">
        <v>4000</v>
      </c>
      <c r="H391" s="61">
        <v>1505</v>
      </c>
      <c r="I391" s="61">
        <v>1505</v>
      </c>
      <c r="J391" s="74">
        <f t="shared" si="35"/>
        <v>100</v>
      </c>
      <c r="K391" s="75">
        <f t="shared" si="36"/>
        <v>96.90296825703433</v>
      </c>
      <c r="L391" s="101" t="e">
        <f t="shared" si="34"/>
        <v>#DIV/0!</v>
      </c>
    </row>
    <row r="392" spans="1:12" ht="13.5" customHeight="1">
      <c r="A392" s="110"/>
      <c r="B392" s="110"/>
      <c r="C392" s="25">
        <v>4280</v>
      </c>
      <c r="D392" s="13" t="s">
        <v>80</v>
      </c>
      <c r="E392" s="61">
        <v>390</v>
      </c>
      <c r="F392" s="75">
        <v>56</v>
      </c>
      <c r="G392" s="61">
        <v>500</v>
      </c>
      <c r="H392" s="61">
        <v>500</v>
      </c>
      <c r="I392" s="61">
        <v>480</v>
      </c>
      <c r="J392" s="75">
        <f t="shared" si="35"/>
        <v>96</v>
      </c>
      <c r="K392" s="75">
        <f t="shared" si="36"/>
        <v>123.07692307692308</v>
      </c>
      <c r="L392" s="101" t="e">
        <f t="shared" si="34"/>
        <v>#DIV/0!</v>
      </c>
    </row>
    <row r="393" spans="1:12" ht="12.75" customHeight="1">
      <c r="A393" s="110"/>
      <c r="B393" s="110"/>
      <c r="C393" s="25">
        <v>4300</v>
      </c>
      <c r="D393" s="13" t="s">
        <v>19</v>
      </c>
      <c r="E393" s="61">
        <v>9563.2</v>
      </c>
      <c r="F393" s="75">
        <v>96</v>
      </c>
      <c r="G393" s="61">
        <v>11120</v>
      </c>
      <c r="H393" s="61">
        <v>9600</v>
      </c>
      <c r="I393" s="61">
        <v>9595.47</v>
      </c>
      <c r="J393" s="75">
        <f t="shared" si="35"/>
        <v>99.9528125</v>
      </c>
      <c r="K393" s="75">
        <f t="shared" si="36"/>
        <v>100.33743935084489</v>
      </c>
      <c r="L393" s="101" t="e">
        <f t="shared" si="34"/>
        <v>#DIV/0!</v>
      </c>
    </row>
    <row r="394" spans="1:12" ht="22.5">
      <c r="A394" s="110"/>
      <c r="B394" s="110"/>
      <c r="C394" s="25">
        <v>4350</v>
      </c>
      <c r="D394" s="13" t="s">
        <v>82</v>
      </c>
      <c r="E394" s="61">
        <v>539</v>
      </c>
      <c r="F394" s="75">
        <v>90</v>
      </c>
      <c r="G394" s="61">
        <v>600</v>
      </c>
      <c r="H394" s="61">
        <v>600</v>
      </c>
      <c r="I394" s="61">
        <v>588</v>
      </c>
      <c r="J394" s="74">
        <f t="shared" si="35"/>
        <v>98</v>
      </c>
      <c r="K394" s="75">
        <f t="shared" si="36"/>
        <v>109.09090909090908</v>
      </c>
      <c r="L394" s="101" t="e">
        <f t="shared" si="34"/>
        <v>#DIV/0!</v>
      </c>
    </row>
    <row r="395" spans="1:12" ht="33" customHeight="1">
      <c r="A395" s="110"/>
      <c r="B395" s="110"/>
      <c r="C395" s="25">
        <v>4360</v>
      </c>
      <c r="D395" s="13" t="s">
        <v>170</v>
      </c>
      <c r="E395" s="61">
        <v>3683.17</v>
      </c>
      <c r="F395" s="75">
        <v>70</v>
      </c>
      <c r="G395" s="61">
        <v>4200</v>
      </c>
      <c r="H395" s="61">
        <v>3624</v>
      </c>
      <c r="I395" s="61">
        <v>3623.63</v>
      </c>
      <c r="J395" s="74">
        <f t="shared" si="35"/>
        <v>99.98979028697572</v>
      </c>
      <c r="K395" s="75">
        <f t="shared" si="36"/>
        <v>98.38345772798975</v>
      </c>
      <c r="L395" s="101" t="e">
        <f t="shared" si="34"/>
        <v>#DIV/0!</v>
      </c>
    </row>
    <row r="396" spans="1:12" ht="37.5" customHeight="1">
      <c r="A396" s="110"/>
      <c r="B396" s="110"/>
      <c r="C396" s="25">
        <v>4370</v>
      </c>
      <c r="D396" s="13" t="s">
        <v>170</v>
      </c>
      <c r="E396" s="61">
        <v>3742.88</v>
      </c>
      <c r="F396" s="75">
        <v>89</v>
      </c>
      <c r="G396" s="61">
        <v>4300</v>
      </c>
      <c r="H396" s="61">
        <v>3540</v>
      </c>
      <c r="I396" s="61">
        <v>3538.2</v>
      </c>
      <c r="J396" s="75">
        <f t="shared" si="35"/>
        <v>99.94915254237287</v>
      </c>
      <c r="K396" s="75">
        <f t="shared" si="36"/>
        <v>94.5314837771983</v>
      </c>
      <c r="L396" s="101" t="e">
        <f t="shared" si="34"/>
        <v>#DIV/0!</v>
      </c>
    </row>
    <row r="397" spans="1:12" ht="21.75" customHeight="1">
      <c r="A397" s="110"/>
      <c r="B397" s="110"/>
      <c r="C397" s="25">
        <v>4400</v>
      </c>
      <c r="D397" s="13" t="s">
        <v>180</v>
      </c>
      <c r="E397" s="61">
        <v>2889.08</v>
      </c>
      <c r="F397" s="75">
        <v>100</v>
      </c>
      <c r="G397" s="61">
        <v>3000</v>
      </c>
      <c r="H397" s="61">
        <v>3000</v>
      </c>
      <c r="I397" s="61">
        <v>2933.52</v>
      </c>
      <c r="J397" s="75">
        <f t="shared" si="35"/>
        <v>97.784</v>
      </c>
      <c r="K397" s="75">
        <f t="shared" si="36"/>
        <v>101.53820593406897</v>
      </c>
      <c r="L397" s="101" t="e">
        <f t="shared" si="34"/>
        <v>#DIV/0!</v>
      </c>
    </row>
    <row r="398" spans="1:12" ht="13.5" customHeight="1">
      <c r="A398" s="110"/>
      <c r="B398" s="110"/>
      <c r="C398" s="25">
        <v>4410</v>
      </c>
      <c r="D398" s="13" t="s">
        <v>73</v>
      </c>
      <c r="E398" s="61">
        <v>346.31</v>
      </c>
      <c r="F398" s="75">
        <v>87</v>
      </c>
      <c r="G398" s="61">
        <v>1000</v>
      </c>
      <c r="H398" s="61">
        <v>400</v>
      </c>
      <c r="I398" s="61">
        <v>386.91</v>
      </c>
      <c r="J398" s="74">
        <f t="shared" si="35"/>
        <v>96.7275</v>
      </c>
      <c r="K398" s="75">
        <f t="shared" si="36"/>
        <v>111.72360024255725</v>
      </c>
      <c r="L398" s="101" t="e">
        <f t="shared" si="34"/>
        <v>#DIV/0!</v>
      </c>
    </row>
    <row r="399" spans="1:12" ht="12.75" customHeight="1">
      <c r="A399" s="110"/>
      <c r="B399" s="110"/>
      <c r="C399" s="25">
        <v>4420</v>
      </c>
      <c r="D399" s="13" t="s">
        <v>74</v>
      </c>
      <c r="E399" s="61"/>
      <c r="F399" s="75"/>
      <c r="G399" s="61">
        <v>500</v>
      </c>
      <c r="H399" s="61">
        <v>500</v>
      </c>
      <c r="I399" s="61"/>
      <c r="J399" s="74"/>
      <c r="K399" s="75"/>
      <c r="L399" s="101" t="e">
        <f t="shared" si="34"/>
        <v>#DIV/0!</v>
      </c>
    </row>
    <row r="400" spans="1:12" ht="12" customHeight="1">
      <c r="A400" s="110"/>
      <c r="B400" s="110"/>
      <c r="C400" s="25">
        <v>4430</v>
      </c>
      <c r="D400" s="13" t="s">
        <v>35</v>
      </c>
      <c r="E400" s="61">
        <v>2629</v>
      </c>
      <c r="F400" s="75">
        <v>94</v>
      </c>
      <c r="G400" s="61">
        <v>2800</v>
      </c>
      <c r="H400" s="61">
        <v>2968</v>
      </c>
      <c r="I400" s="61">
        <v>2968</v>
      </c>
      <c r="J400" s="75">
        <f t="shared" si="35"/>
        <v>100</v>
      </c>
      <c r="K400" s="75">
        <f t="shared" si="36"/>
        <v>112.89463674400912</v>
      </c>
      <c r="L400" s="101" t="e">
        <f aca="true" t="shared" si="37" ref="L400:L463">I400/I1147*100</f>
        <v>#DIV/0!</v>
      </c>
    </row>
    <row r="401" spans="1:12" ht="11.25">
      <c r="A401" s="110"/>
      <c r="B401" s="110"/>
      <c r="C401" s="25">
        <v>4440</v>
      </c>
      <c r="D401" s="13" t="s">
        <v>115</v>
      </c>
      <c r="E401" s="61">
        <v>11438.92</v>
      </c>
      <c r="F401" s="75">
        <v>95</v>
      </c>
      <c r="G401" s="61">
        <v>12100</v>
      </c>
      <c r="H401" s="61">
        <v>11578</v>
      </c>
      <c r="I401" s="61">
        <v>11577.42</v>
      </c>
      <c r="J401" s="75">
        <f t="shared" si="35"/>
        <v>99.99499049922267</v>
      </c>
      <c r="K401" s="75">
        <f t="shared" si="36"/>
        <v>101.21077863994152</v>
      </c>
      <c r="L401" s="101" t="e">
        <f t="shared" si="37"/>
        <v>#DIV/0!</v>
      </c>
    </row>
    <row r="402" spans="1:12" ht="33" customHeight="1">
      <c r="A402" s="110"/>
      <c r="B402" s="110"/>
      <c r="C402" s="25">
        <v>4700</v>
      </c>
      <c r="D402" s="13" t="s">
        <v>178</v>
      </c>
      <c r="E402" s="61">
        <v>2445</v>
      </c>
      <c r="F402" s="75">
        <v>82</v>
      </c>
      <c r="G402" s="61">
        <v>3000</v>
      </c>
      <c r="H402" s="61">
        <v>2673</v>
      </c>
      <c r="I402" s="61">
        <v>2673</v>
      </c>
      <c r="J402" s="75">
        <f t="shared" si="35"/>
        <v>100</v>
      </c>
      <c r="K402" s="75">
        <f t="shared" si="36"/>
        <v>109.32515337423312</v>
      </c>
      <c r="L402" s="101" t="e">
        <f t="shared" si="37"/>
        <v>#DIV/0!</v>
      </c>
    </row>
    <row r="403" spans="1:12" ht="34.5" customHeight="1">
      <c r="A403" s="110"/>
      <c r="B403" s="110"/>
      <c r="C403" s="25">
        <v>4740</v>
      </c>
      <c r="D403" s="13" t="s">
        <v>173</v>
      </c>
      <c r="E403" s="61">
        <v>1295.72</v>
      </c>
      <c r="F403" s="75">
        <v>76</v>
      </c>
      <c r="G403" s="61"/>
      <c r="H403" s="61"/>
      <c r="I403" s="61"/>
      <c r="J403" s="74"/>
      <c r="K403" s="75"/>
      <c r="L403" s="101" t="e">
        <f t="shared" si="37"/>
        <v>#DIV/0!</v>
      </c>
    </row>
    <row r="404" spans="1:12" ht="36" customHeight="1">
      <c r="A404" s="110"/>
      <c r="B404" s="110"/>
      <c r="C404" s="25">
        <v>4750</v>
      </c>
      <c r="D404" s="13" t="s">
        <v>174</v>
      </c>
      <c r="E404" s="61">
        <v>1843</v>
      </c>
      <c r="F404" s="75">
        <v>100</v>
      </c>
      <c r="G404" s="61"/>
      <c r="H404" s="61"/>
      <c r="I404" s="61"/>
      <c r="J404" s="74"/>
      <c r="K404" s="75"/>
      <c r="L404" s="101" t="e">
        <f t="shared" si="37"/>
        <v>#DIV/0!</v>
      </c>
    </row>
    <row r="405" spans="1:12" ht="15.75" customHeight="1">
      <c r="A405" s="110"/>
      <c r="B405" s="109">
        <v>80120</v>
      </c>
      <c r="C405" s="35"/>
      <c r="D405" s="2" t="s">
        <v>122</v>
      </c>
      <c r="E405" s="68">
        <f>SUM(E406:E412)</f>
        <v>27875.75</v>
      </c>
      <c r="F405" s="71">
        <v>99</v>
      </c>
      <c r="G405" s="68">
        <f>SUM(G406:G412)</f>
        <v>95239</v>
      </c>
      <c r="H405" s="68">
        <f>SUM(H406:H412)</f>
        <v>110120</v>
      </c>
      <c r="I405" s="68">
        <f>SUM(I406:I412)</f>
        <v>109844.59</v>
      </c>
      <c r="J405" s="74">
        <f t="shared" si="35"/>
        <v>99.74990010897203</v>
      </c>
      <c r="K405" s="75">
        <f aca="true" t="shared" si="38" ref="K405:K412">(I405/E405)*100</f>
        <v>394.05070715586123</v>
      </c>
      <c r="L405" s="101" t="e">
        <f t="shared" si="37"/>
        <v>#DIV/0!</v>
      </c>
    </row>
    <row r="406" spans="1:12" ht="24" customHeight="1">
      <c r="A406" s="110"/>
      <c r="B406" s="110"/>
      <c r="C406" s="25">
        <v>3020</v>
      </c>
      <c r="D406" s="13" t="s">
        <v>107</v>
      </c>
      <c r="E406" s="61">
        <v>1547.95</v>
      </c>
      <c r="F406" s="75">
        <v>100</v>
      </c>
      <c r="G406" s="61">
        <v>5612</v>
      </c>
      <c r="H406" s="61">
        <v>6830</v>
      </c>
      <c r="I406" s="61">
        <v>6678.25</v>
      </c>
      <c r="J406" s="74">
        <f t="shared" si="35"/>
        <v>97.77818448023426</v>
      </c>
      <c r="K406" s="75">
        <f t="shared" si="38"/>
        <v>431.4254336380374</v>
      </c>
      <c r="L406" s="101" t="e">
        <f t="shared" si="37"/>
        <v>#DIV/0!</v>
      </c>
    </row>
    <row r="407" spans="1:12" ht="20.25" customHeight="1">
      <c r="A407" s="110"/>
      <c r="B407" s="110"/>
      <c r="C407" s="25">
        <v>4010</v>
      </c>
      <c r="D407" s="13" t="s">
        <v>68</v>
      </c>
      <c r="E407" s="61">
        <v>20858.87</v>
      </c>
      <c r="F407" s="75">
        <v>99</v>
      </c>
      <c r="G407" s="61">
        <v>67305</v>
      </c>
      <c r="H407" s="61">
        <v>80253</v>
      </c>
      <c r="I407" s="61">
        <v>80252.48</v>
      </c>
      <c r="J407" s="74">
        <f t="shared" si="35"/>
        <v>99.99935204914458</v>
      </c>
      <c r="K407" s="75">
        <f t="shared" si="38"/>
        <v>384.74030472408145</v>
      </c>
      <c r="L407" s="101" t="e">
        <f t="shared" si="37"/>
        <v>#DIV/0!</v>
      </c>
    </row>
    <row r="408" spans="1:12" ht="22.5" customHeight="1">
      <c r="A408" s="110"/>
      <c r="B408" s="110"/>
      <c r="C408" s="25">
        <v>4040</v>
      </c>
      <c r="D408" s="13" t="s">
        <v>110</v>
      </c>
      <c r="E408" s="61"/>
      <c r="F408" s="75"/>
      <c r="G408" s="61">
        <v>1768</v>
      </c>
      <c r="H408" s="61">
        <v>1768</v>
      </c>
      <c r="I408" s="61">
        <v>1767.35</v>
      </c>
      <c r="J408" s="74"/>
      <c r="K408" s="75"/>
      <c r="L408" s="101" t="e">
        <f t="shared" si="37"/>
        <v>#DIV/0!</v>
      </c>
    </row>
    <row r="409" spans="1:12" ht="22.5" customHeight="1">
      <c r="A409" s="110"/>
      <c r="B409" s="110"/>
      <c r="C409" s="25">
        <v>4110</v>
      </c>
      <c r="D409" s="13" t="s">
        <v>111</v>
      </c>
      <c r="E409" s="61">
        <v>3373.82</v>
      </c>
      <c r="F409" s="75">
        <v>98</v>
      </c>
      <c r="G409" s="61">
        <v>11170</v>
      </c>
      <c r="H409" s="61">
        <v>13237</v>
      </c>
      <c r="I409" s="61">
        <v>13236.53</v>
      </c>
      <c r="J409" s="74">
        <f t="shared" si="35"/>
        <v>99.99644934652866</v>
      </c>
      <c r="K409" s="75">
        <f t="shared" si="38"/>
        <v>392.3306519019983</v>
      </c>
      <c r="L409" s="101" t="e">
        <f t="shared" si="37"/>
        <v>#DIV/0!</v>
      </c>
    </row>
    <row r="410" spans="1:12" ht="11.25">
      <c r="A410" s="110"/>
      <c r="B410" s="110"/>
      <c r="C410" s="25">
        <v>4120</v>
      </c>
      <c r="D410" s="13" t="s">
        <v>46</v>
      </c>
      <c r="E410" s="61">
        <v>508.29</v>
      </c>
      <c r="F410" s="75">
        <v>92</v>
      </c>
      <c r="G410" s="61">
        <v>1812</v>
      </c>
      <c r="H410" s="61">
        <v>1812</v>
      </c>
      <c r="I410" s="61">
        <v>1692.61</v>
      </c>
      <c r="J410" s="74">
        <f t="shared" si="35"/>
        <v>93.41114790286976</v>
      </c>
      <c r="K410" s="75">
        <f t="shared" si="38"/>
        <v>333.0008459737551</v>
      </c>
      <c r="L410" s="101" t="e">
        <f t="shared" si="37"/>
        <v>#DIV/0!</v>
      </c>
    </row>
    <row r="411" spans="1:12" ht="45">
      <c r="A411" s="110"/>
      <c r="B411" s="110"/>
      <c r="C411" s="25">
        <v>4240</v>
      </c>
      <c r="D411" s="13" t="s">
        <v>262</v>
      </c>
      <c r="E411" s="61"/>
      <c r="F411" s="75"/>
      <c r="G411" s="61">
        <v>2000</v>
      </c>
      <c r="H411" s="61"/>
      <c r="I411" s="61"/>
      <c r="J411" s="74"/>
      <c r="K411" s="75"/>
      <c r="L411" s="101" t="e">
        <f t="shared" si="37"/>
        <v>#DIV/0!</v>
      </c>
    </row>
    <row r="412" spans="1:12" ht="11.25">
      <c r="A412" s="110"/>
      <c r="B412" s="110"/>
      <c r="C412" s="25">
        <v>4440</v>
      </c>
      <c r="D412" s="13" t="s">
        <v>115</v>
      </c>
      <c r="E412" s="61">
        <v>1586.82</v>
      </c>
      <c r="F412" s="75">
        <v>100</v>
      </c>
      <c r="G412" s="61">
        <v>5572</v>
      </c>
      <c r="H412" s="61">
        <v>6220</v>
      </c>
      <c r="I412" s="61">
        <v>6217.37</v>
      </c>
      <c r="J412" s="74">
        <f t="shared" si="35"/>
        <v>99.95771704180065</v>
      </c>
      <c r="K412" s="75">
        <f t="shared" si="38"/>
        <v>391.813186120669</v>
      </c>
      <c r="L412" s="101" t="e">
        <f t="shared" si="37"/>
        <v>#DIV/0!</v>
      </c>
    </row>
    <row r="413" spans="1:12" ht="11.25">
      <c r="A413" s="110"/>
      <c r="B413" s="109">
        <v>80123</v>
      </c>
      <c r="C413" s="35"/>
      <c r="D413" s="2" t="s">
        <v>123</v>
      </c>
      <c r="E413" s="68">
        <f>SUM(E414:E420)</f>
        <v>278585.39</v>
      </c>
      <c r="F413" s="71">
        <v>99</v>
      </c>
      <c r="G413" s="68">
        <f>SUM(G414:G420)</f>
        <v>290214</v>
      </c>
      <c r="H413" s="68">
        <f>SUM(H414:H420)</f>
        <v>247814</v>
      </c>
      <c r="I413" s="68">
        <f>SUM(I414:I420)</f>
        <v>247811.81</v>
      </c>
      <c r="J413" s="71">
        <f t="shared" si="35"/>
        <v>99.99911627268838</v>
      </c>
      <c r="K413" s="75">
        <f aca="true" t="shared" si="39" ref="K413:K444">(I413/E413)*100</f>
        <v>88.95362746768593</v>
      </c>
      <c r="L413" s="101" t="e">
        <f t="shared" si="37"/>
        <v>#DIV/0!</v>
      </c>
    </row>
    <row r="414" spans="1:12" ht="21.75" customHeight="1">
      <c r="A414" s="110"/>
      <c r="B414" s="110"/>
      <c r="C414" s="25">
        <v>3020</v>
      </c>
      <c r="D414" s="13" t="s">
        <v>107</v>
      </c>
      <c r="E414" s="61">
        <v>17130.31</v>
      </c>
      <c r="F414" s="75">
        <v>99</v>
      </c>
      <c r="G414" s="61">
        <v>19290</v>
      </c>
      <c r="H414" s="61">
        <v>15435</v>
      </c>
      <c r="I414" s="61">
        <v>15434.66</v>
      </c>
      <c r="J414" s="75">
        <f t="shared" si="35"/>
        <v>99.99779721412374</v>
      </c>
      <c r="K414" s="75">
        <f t="shared" si="39"/>
        <v>90.10146342944172</v>
      </c>
      <c r="L414" s="101" t="e">
        <f t="shared" si="37"/>
        <v>#DIV/0!</v>
      </c>
    </row>
    <row r="415" spans="1:12" ht="21" customHeight="1">
      <c r="A415" s="110"/>
      <c r="B415" s="110"/>
      <c r="C415" s="25">
        <v>4010</v>
      </c>
      <c r="D415" s="13" t="s">
        <v>68</v>
      </c>
      <c r="E415" s="61">
        <v>190377.82</v>
      </c>
      <c r="F415" s="75">
        <v>99</v>
      </c>
      <c r="G415" s="61">
        <v>196510</v>
      </c>
      <c r="H415" s="61">
        <v>171012</v>
      </c>
      <c r="I415" s="61">
        <v>171011.83</v>
      </c>
      <c r="J415" s="75">
        <f t="shared" si="35"/>
        <v>99.99990059177134</v>
      </c>
      <c r="K415" s="75">
        <f t="shared" si="39"/>
        <v>89.82760176579393</v>
      </c>
      <c r="L415" s="101" t="e">
        <f t="shared" si="37"/>
        <v>#DIV/0!</v>
      </c>
    </row>
    <row r="416" spans="1:12" ht="21.75" customHeight="1">
      <c r="A416" s="110"/>
      <c r="B416" s="110"/>
      <c r="C416" s="25">
        <v>4040</v>
      </c>
      <c r="D416" s="13" t="s">
        <v>110</v>
      </c>
      <c r="E416" s="61">
        <v>17359.59</v>
      </c>
      <c r="F416" s="75">
        <v>100</v>
      </c>
      <c r="G416" s="61">
        <v>14562</v>
      </c>
      <c r="H416" s="61">
        <v>14337</v>
      </c>
      <c r="I416" s="61">
        <v>14336.37</v>
      </c>
      <c r="J416" s="75">
        <f t="shared" si="35"/>
        <v>99.9956057752668</v>
      </c>
      <c r="K416" s="75">
        <f t="shared" si="39"/>
        <v>82.58472694343588</v>
      </c>
      <c r="L416" s="101" t="e">
        <f t="shared" si="37"/>
        <v>#DIV/0!</v>
      </c>
    </row>
    <row r="417" spans="1:12" ht="21.75" customHeight="1">
      <c r="A417" s="110"/>
      <c r="B417" s="110"/>
      <c r="C417" s="25">
        <v>4110</v>
      </c>
      <c r="D417" s="13" t="s">
        <v>111</v>
      </c>
      <c r="E417" s="61">
        <v>32952.26</v>
      </c>
      <c r="F417" s="75">
        <v>100</v>
      </c>
      <c r="G417" s="61">
        <v>34700</v>
      </c>
      <c r="H417" s="61">
        <v>29290</v>
      </c>
      <c r="I417" s="61">
        <v>29289.91</v>
      </c>
      <c r="J417" s="75">
        <f t="shared" si="35"/>
        <v>99.99969272789347</v>
      </c>
      <c r="K417" s="75">
        <f t="shared" si="39"/>
        <v>88.88589128636396</v>
      </c>
      <c r="L417" s="101" t="e">
        <f t="shared" si="37"/>
        <v>#DIV/0!</v>
      </c>
    </row>
    <row r="418" spans="1:12" ht="11.25">
      <c r="A418" s="110"/>
      <c r="B418" s="110"/>
      <c r="C418" s="25">
        <v>4120</v>
      </c>
      <c r="D418" s="13" t="s">
        <v>46</v>
      </c>
      <c r="E418" s="61">
        <v>3719.04</v>
      </c>
      <c r="F418" s="75">
        <v>99</v>
      </c>
      <c r="G418" s="61">
        <v>5630</v>
      </c>
      <c r="H418" s="61">
        <v>2856</v>
      </c>
      <c r="I418" s="61">
        <v>2855.04</v>
      </c>
      <c r="J418" s="75">
        <f t="shared" si="35"/>
        <v>99.96638655462185</v>
      </c>
      <c r="K418" s="75">
        <f t="shared" si="39"/>
        <v>76.7681982447083</v>
      </c>
      <c r="L418" s="101" t="e">
        <f t="shared" si="37"/>
        <v>#DIV/0!</v>
      </c>
    </row>
    <row r="419" spans="1:12" ht="33.75">
      <c r="A419" s="110"/>
      <c r="B419" s="110"/>
      <c r="C419" s="25">
        <v>4240</v>
      </c>
      <c r="D419" s="13" t="s">
        <v>286</v>
      </c>
      <c r="E419" s="61">
        <v>1174.01</v>
      </c>
      <c r="F419" s="75">
        <v>59</v>
      </c>
      <c r="G419" s="61">
        <v>2000</v>
      </c>
      <c r="H419" s="61"/>
      <c r="I419" s="61"/>
      <c r="J419" s="74"/>
      <c r="K419" s="75"/>
      <c r="L419" s="101" t="e">
        <f t="shared" si="37"/>
        <v>#DIV/0!</v>
      </c>
    </row>
    <row r="420" spans="1:12" ht="11.25">
      <c r="A420" s="110"/>
      <c r="B420" s="110"/>
      <c r="C420" s="25">
        <v>4440</v>
      </c>
      <c r="D420" s="13" t="s">
        <v>115</v>
      </c>
      <c r="E420" s="61">
        <v>15872.36</v>
      </c>
      <c r="F420" s="75">
        <v>100</v>
      </c>
      <c r="G420" s="61">
        <v>17522</v>
      </c>
      <c r="H420" s="61">
        <v>14884</v>
      </c>
      <c r="I420" s="61">
        <v>14884</v>
      </c>
      <c r="J420" s="75">
        <f t="shared" si="35"/>
        <v>100</v>
      </c>
      <c r="K420" s="75">
        <f t="shared" si="39"/>
        <v>93.77307470344675</v>
      </c>
      <c r="L420" s="101" t="e">
        <f t="shared" si="37"/>
        <v>#DIV/0!</v>
      </c>
    </row>
    <row r="421" spans="1:12" ht="11.25">
      <c r="A421" s="110"/>
      <c r="B421" s="105">
        <v>80130</v>
      </c>
      <c r="C421" s="35"/>
      <c r="D421" s="2" t="s">
        <v>124</v>
      </c>
      <c r="E421" s="68">
        <f>E422+E423+E424+E425+E426+E427+E428+E429+E430+E431+E432+E433+E434+E435+E436+E437+E440+E441+E438+E442+E439+E443+E444</f>
        <v>421885.12000000005</v>
      </c>
      <c r="F421" s="71">
        <v>96</v>
      </c>
      <c r="G421" s="68">
        <f>G422+G423+G424+G425+G426+G427+G428+G429+G430+G431+G432+G433+G434+G435+G436+G437+G440+G441+G438+G442+G439+G443+G444</f>
        <v>1297139.25</v>
      </c>
      <c r="H421" s="68">
        <f>H422+H423+H424+H425+H426+H427+H428+H429+H430+H431+H432+H433+H434+H435+H436+H437+H440+H441+H438+H442+H439+H443+H444</f>
        <v>686525.0999999999</v>
      </c>
      <c r="I421" s="68">
        <f>I422+I423+I424+I425+I426+I427+I428+I429+I430+I431+I432+I433+I434+I435+I436+I437+I440+I441+I438+I442+I439+I443+I444</f>
        <v>684229.4299999999</v>
      </c>
      <c r="J421" s="73">
        <f t="shared" si="35"/>
        <v>99.66561018672152</v>
      </c>
      <c r="K421" s="75">
        <f t="shared" si="39"/>
        <v>162.18382625108936</v>
      </c>
      <c r="L421" s="101" t="e">
        <f t="shared" si="37"/>
        <v>#DIV/0!</v>
      </c>
    </row>
    <row r="422" spans="1:12" ht="30.75" customHeight="1">
      <c r="A422" s="110"/>
      <c r="B422" s="108"/>
      <c r="C422" s="25">
        <v>3020</v>
      </c>
      <c r="D422" s="13" t="s">
        <v>107</v>
      </c>
      <c r="E422" s="61">
        <v>13604.79</v>
      </c>
      <c r="F422" s="75">
        <v>100</v>
      </c>
      <c r="G422" s="61">
        <v>12780</v>
      </c>
      <c r="H422" s="61">
        <v>10790</v>
      </c>
      <c r="I422" s="61">
        <v>10690.61</v>
      </c>
      <c r="J422" s="75">
        <f t="shared" si="35"/>
        <v>99.07886932344763</v>
      </c>
      <c r="K422" s="75">
        <f t="shared" si="39"/>
        <v>78.57975022032682</v>
      </c>
      <c r="L422" s="101" t="e">
        <f t="shared" si="37"/>
        <v>#DIV/0!</v>
      </c>
    </row>
    <row r="423" spans="1:12" ht="21.75" customHeight="1">
      <c r="A423" s="110"/>
      <c r="B423" s="108"/>
      <c r="C423" s="25">
        <v>4010</v>
      </c>
      <c r="D423" s="13" t="s">
        <v>68</v>
      </c>
      <c r="E423" s="61">
        <v>226153.29</v>
      </c>
      <c r="F423" s="75">
        <v>99</v>
      </c>
      <c r="G423" s="61">
        <v>172700</v>
      </c>
      <c r="H423" s="61">
        <v>203444</v>
      </c>
      <c r="I423" s="61">
        <v>203443.66</v>
      </c>
      <c r="J423" s="75">
        <f t="shared" si="35"/>
        <v>99.99983287784353</v>
      </c>
      <c r="K423" s="75">
        <f t="shared" si="39"/>
        <v>89.95830217636896</v>
      </c>
      <c r="L423" s="101" t="e">
        <f t="shared" si="37"/>
        <v>#DIV/0!</v>
      </c>
    </row>
    <row r="424" spans="1:12" ht="21" customHeight="1">
      <c r="A424" s="110"/>
      <c r="B424" s="108"/>
      <c r="C424" s="25">
        <v>4040</v>
      </c>
      <c r="D424" s="13" t="s">
        <v>110</v>
      </c>
      <c r="E424" s="61">
        <v>14327.54</v>
      </c>
      <c r="F424" s="75">
        <v>100</v>
      </c>
      <c r="G424" s="61">
        <v>18920</v>
      </c>
      <c r="H424" s="61">
        <v>18920</v>
      </c>
      <c r="I424" s="61">
        <v>18916.8</v>
      </c>
      <c r="J424" s="75">
        <f t="shared" si="35"/>
        <v>99.98308668076109</v>
      </c>
      <c r="K424" s="75">
        <f t="shared" si="39"/>
        <v>132.03103952248605</v>
      </c>
      <c r="L424" s="101" t="e">
        <f t="shared" si="37"/>
        <v>#DIV/0!</v>
      </c>
    </row>
    <row r="425" spans="1:12" ht="21.75" customHeight="1">
      <c r="A425" s="110"/>
      <c r="B425" s="108"/>
      <c r="C425" s="25">
        <v>4110</v>
      </c>
      <c r="D425" s="13" t="s">
        <v>111</v>
      </c>
      <c r="E425" s="61">
        <v>36405.1</v>
      </c>
      <c r="F425" s="75">
        <v>100</v>
      </c>
      <c r="G425" s="61">
        <v>32825</v>
      </c>
      <c r="H425" s="61">
        <v>34469</v>
      </c>
      <c r="I425" s="61">
        <v>34468.05</v>
      </c>
      <c r="J425" s="75">
        <f t="shared" si="35"/>
        <v>99.99724390031623</v>
      </c>
      <c r="K425" s="75">
        <f t="shared" si="39"/>
        <v>94.67917956550045</v>
      </c>
      <c r="L425" s="101" t="e">
        <f t="shared" si="37"/>
        <v>#DIV/0!</v>
      </c>
    </row>
    <row r="426" spans="1:12" ht="11.25">
      <c r="A426" s="110"/>
      <c r="B426" s="108"/>
      <c r="C426" s="25">
        <v>4120</v>
      </c>
      <c r="D426" s="13" t="s">
        <v>46</v>
      </c>
      <c r="E426" s="61">
        <v>3683.36</v>
      </c>
      <c r="F426" s="75">
        <v>98</v>
      </c>
      <c r="G426" s="61">
        <v>5310</v>
      </c>
      <c r="H426" s="61">
        <v>2978</v>
      </c>
      <c r="I426" s="61">
        <v>2977.49</v>
      </c>
      <c r="J426" s="74">
        <f t="shared" si="35"/>
        <v>99.98287441235728</v>
      </c>
      <c r="K426" s="75">
        <f t="shared" si="39"/>
        <v>80.83624733938576</v>
      </c>
      <c r="L426" s="101" t="e">
        <f t="shared" si="37"/>
        <v>#DIV/0!</v>
      </c>
    </row>
    <row r="427" spans="1:12" ht="22.5">
      <c r="A427" s="110"/>
      <c r="B427" s="108"/>
      <c r="C427" s="25">
        <v>4170</v>
      </c>
      <c r="D427" s="13" t="s">
        <v>32</v>
      </c>
      <c r="E427" s="61">
        <v>187</v>
      </c>
      <c r="F427" s="75">
        <v>27</v>
      </c>
      <c r="G427" s="61">
        <v>1700</v>
      </c>
      <c r="H427" s="61">
        <v>700</v>
      </c>
      <c r="I427" s="61"/>
      <c r="J427" s="74">
        <f t="shared" si="35"/>
        <v>0</v>
      </c>
      <c r="K427" s="75">
        <f t="shared" si="39"/>
        <v>0</v>
      </c>
      <c r="L427" s="101" t="e">
        <f t="shared" si="37"/>
        <v>#DIV/0!</v>
      </c>
    </row>
    <row r="428" spans="1:12" ht="20.25" customHeight="1">
      <c r="A428" s="110"/>
      <c r="B428" s="108"/>
      <c r="C428" s="25">
        <v>4210</v>
      </c>
      <c r="D428" s="13" t="s">
        <v>14</v>
      </c>
      <c r="E428" s="61">
        <v>19748.29</v>
      </c>
      <c r="F428" s="75">
        <v>89</v>
      </c>
      <c r="G428" s="61">
        <v>27400</v>
      </c>
      <c r="H428" s="61">
        <v>15281</v>
      </c>
      <c r="I428" s="61">
        <v>14941.9</v>
      </c>
      <c r="J428" s="74">
        <f t="shared" si="35"/>
        <v>97.78090439107388</v>
      </c>
      <c r="K428" s="75">
        <f t="shared" si="39"/>
        <v>75.66174083933342</v>
      </c>
      <c r="L428" s="101" t="e">
        <f t="shared" si="37"/>
        <v>#DIV/0!</v>
      </c>
    </row>
    <row r="429" spans="1:12" ht="33.75">
      <c r="A429" s="110"/>
      <c r="B429" s="108"/>
      <c r="C429" s="25">
        <v>4240</v>
      </c>
      <c r="D429" s="13" t="s">
        <v>113</v>
      </c>
      <c r="E429" s="61">
        <v>1914.75</v>
      </c>
      <c r="F429" s="75">
        <v>100</v>
      </c>
      <c r="G429" s="61">
        <v>2000</v>
      </c>
      <c r="H429" s="61">
        <v>1100</v>
      </c>
      <c r="I429" s="61">
        <v>1055.3</v>
      </c>
      <c r="J429" s="74">
        <f t="shared" si="35"/>
        <v>95.93636363636364</v>
      </c>
      <c r="K429" s="75">
        <f t="shared" si="39"/>
        <v>55.11424467946207</v>
      </c>
      <c r="L429" s="101" t="e">
        <f t="shared" si="37"/>
        <v>#DIV/0!</v>
      </c>
    </row>
    <row r="430" spans="1:12" ht="11.25">
      <c r="A430" s="110"/>
      <c r="B430" s="108"/>
      <c r="C430" s="25">
        <v>4260</v>
      </c>
      <c r="D430" s="13" t="s">
        <v>15</v>
      </c>
      <c r="E430" s="61">
        <v>9427.01</v>
      </c>
      <c r="F430" s="75">
        <v>99</v>
      </c>
      <c r="G430" s="61">
        <v>10400</v>
      </c>
      <c r="H430" s="61">
        <v>9400</v>
      </c>
      <c r="I430" s="61">
        <v>8529.63</v>
      </c>
      <c r="J430" s="75">
        <f t="shared" si="35"/>
        <v>90.74074468085107</v>
      </c>
      <c r="K430" s="75">
        <f t="shared" si="39"/>
        <v>90.48075688898174</v>
      </c>
      <c r="L430" s="101" t="e">
        <f t="shared" si="37"/>
        <v>#DIV/0!</v>
      </c>
    </row>
    <row r="431" spans="1:12" ht="15" customHeight="1">
      <c r="A431" s="110"/>
      <c r="B431" s="108"/>
      <c r="C431" s="25">
        <v>4270</v>
      </c>
      <c r="D431" s="13" t="s">
        <v>17</v>
      </c>
      <c r="E431" s="61">
        <v>567.7</v>
      </c>
      <c r="F431" s="75">
        <v>16</v>
      </c>
      <c r="G431" s="61">
        <v>23500</v>
      </c>
      <c r="H431" s="61">
        <v>1000</v>
      </c>
      <c r="I431" s="61">
        <v>965.55</v>
      </c>
      <c r="J431" s="74">
        <f t="shared" si="35"/>
        <v>96.55499999999999</v>
      </c>
      <c r="K431" s="75"/>
      <c r="L431" s="101" t="e">
        <f t="shared" si="37"/>
        <v>#DIV/0!</v>
      </c>
    </row>
    <row r="432" spans="1:12" ht="13.5" customHeight="1">
      <c r="A432" s="110"/>
      <c r="B432" s="108"/>
      <c r="C432" s="25">
        <v>4280</v>
      </c>
      <c r="D432" s="13" t="s">
        <v>80</v>
      </c>
      <c r="E432" s="61">
        <v>1599.9</v>
      </c>
      <c r="F432" s="75">
        <v>200</v>
      </c>
      <c r="G432" s="61">
        <v>1500</v>
      </c>
      <c r="H432" s="61">
        <v>1240</v>
      </c>
      <c r="I432" s="61">
        <v>1240</v>
      </c>
      <c r="J432" s="75">
        <f t="shared" si="35"/>
        <v>100</v>
      </c>
      <c r="K432" s="75">
        <f t="shared" si="39"/>
        <v>77.5048440527533</v>
      </c>
      <c r="L432" s="101" t="e">
        <f t="shared" si="37"/>
        <v>#DIV/0!</v>
      </c>
    </row>
    <row r="433" spans="1:12" ht="11.25" customHeight="1">
      <c r="A433" s="110"/>
      <c r="B433" s="108"/>
      <c r="C433" s="25">
        <v>4300</v>
      </c>
      <c r="D433" s="13" t="s">
        <v>19</v>
      </c>
      <c r="E433" s="61">
        <v>27169.69</v>
      </c>
      <c r="F433" s="75">
        <v>100</v>
      </c>
      <c r="G433" s="61">
        <v>27800</v>
      </c>
      <c r="H433" s="61">
        <v>32000</v>
      </c>
      <c r="I433" s="61">
        <v>31971.12</v>
      </c>
      <c r="J433" s="74">
        <f t="shared" si="35"/>
        <v>99.90975</v>
      </c>
      <c r="K433" s="75">
        <f t="shared" si="39"/>
        <v>117.67200877153915</v>
      </c>
      <c r="L433" s="101" t="e">
        <f t="shared" si="37"/>
        <v>#DIV/0!</v>
      </c>
    </row>
    <row r="434" spans="1:12" ht="12.75" customHeight="1">
      <c r="A434" s="110"/>
      <c r="B434" s="108"/>
      <c r="C434" s="25">
        <v>4350</v>
      </c>
      <c r="D434" s="13" t="s">
        <v>82</v>
      </c>
      <c r="E434" s="61">
        <v>1351.76</v>
      </c>
      <c r="F434" s="75">
        <v>85</v>
      </c>
      <c r="G434" s="61">
        <v>1500</v>
      </c>
      <c r="H434" s="61">
        <v>1216</v>
      </c>
      <c r="I434" s="61">
        <v>1215.24</v>
      </c>
      <c r="J434" s="74">
        <f t="shared" si="35"/>
        <v>99.9375</v>
      </c>
      <c r="K434" s="75">
        <f t="shared" si="39"/>
        <v>89.90057406640231</v>
      </c>
      <c r="L434" s="101" t="e">
        <f t="shared" si="37"/>
        <v>#DIV/0!</v>
      </c>
    </row>
    <row r="435" spans="1:12" ht="36" customHeight="1">
      <c r="A435" s="110"/>
      <c r="B435" s="108"/>
      <c r="C435" s="25">
        <v>4370</v>
      </c>
      <c r="D435" s="13" t="s">
        <v>171</v>
      </c>
      <c r="E435" s="61">
        <v>1694.7</v>
      </c>
      <c r="F435" s="75">
        <v>85</v>
      </c>
      <c r="G435" s="61">
        <v>1800</v>
      </c>
      <c r="H435" s="61">
        <v>1910</v>
      </c>
      <c r="I435" s="61">
        <v>1909.17</v>
      </c>
      <c r="J435" s="74">
        <f t="shared" si="35"/>
        <v>99.9565445026178</v>
      </c>
      <c r="K435" s="75">
        <f t="shared" si="39"/>
        <v>112.65533722782794</v>
      </c>
      <c r="L435" s="101" t="e">
        <f t="shared" si="37"/>
        <v>#DIV/0!</v>
      </c>
    </row>
    <row r="436" spans="1:12" ht="11.25">
      <c r="A436" s="110"/>
      <c r="B436" s="108"/>
      <c r="C436" s="25">
        <v>4410</v>
      </c>
      <c r="D436" s="13" t="s">
        <v>114</v>
      </c>
      <c r="E436" s="61">
        <v>1877.32</v>
      </c>
      <c r="F436" s="75">
        <v>75</v>
      </c>
      <c r="G436" s="61">
        <v>3000</v>
      </c>
      <c r="H436" s="61">
        <v>740</v>
      </c>
      <c r="I436" s="61">
        <v>738.46</v>
      </c>
      <c r="J436" s="74">
        <f t="shared" si="35"/>
        <v>99.7918918918919</v>
      </c>
      <c r="K436" s="75">
        <f t="shared" si="39"/>
        <v>39.335861760381825</v>
      </c>
      <c r="L436" s="101" t="e">
        <f t="shared" si="37"/>
        <v>#DIV/0!</v>
      </c>
    </row>
    <row r="437" spans="1:12" ht="9.75" customHeight="1">
      <c r="A437" s="110"/>
      <c r="B437" s="108"/>
      <c r="C437" s="25">
        <v>4430</v>
      </c>
      <c r="D437" s="13" t="s">
        <v>35</v>
      </c>
      <c r="E437" s="61">
        <v>353.5</v>
      </c>
      <c r="F437" s="75">
        <v>71</v>
      </c>
      <c r="G437" s="61">
        <v>600</v>
      </c>
      <c r="H437" s="61">
        <v>600</v>
      </c>
      <c r="I437" s="61">
        <v>431</v>
      </c>
      <c r="J437" s="74">
        <f t="shared" si="35"/>
        <v>71.83333333333334</v>
      </c>
      <c r="K437" s="75">
        <f t="shared" si="39"/>
        <v>121.92362093352192</v>
      </c>
      <c r="L437" s="101" t="e">
        <f t="shared" si="37"/>
        <v>#DIV/0!</v>
      </c>
    </row>
    <row r="438" spans="1:12" ht="11.25">
      <c r="A438" s="110"/>
      <c r="B438" s="108"/>
      <c r="C438" s="25">
        <v>4440</v>
      </c>
      <c r="D438" s="13" t="s">
        <v>115</v>
      </c>
      <c r="E438" s="61">
        <v>13127.3</v>
      </c>
      <c r="F438" s="75">
        <v>100</v>
      </c>
      <c r="G438" s="61">
        <v>11571</v>
      </c>
      <c r="H438" s="61">
        <v>12945</v>
      </c>
      <c r="I438" s="61">
        <v>12943.35</v>
      </c>
      <c r="J438" s="75">
        <f t="shared" si="35"/>
        <v>99.98725376593279</v>
      </c>
      <c r="K438" s="75">
        <f t="shared" si="39"/>
        <v>98.59872174780801</v>
      </c>
      <c r="L438" s="101" t="e">
        <f t="shared" si="37"/>
        <v>#DIV/0!</v>
      </c>
    </row>
    <row r="439" spans="1:12" ht="36.75" customHeight="1">
      <c r="A439" s="110"/>
      <c r="B439" s="108"/>
      <c r="C439" s="25">
        <v>4520</v>
      </c>
      <c r="D439" s="13" t="s">
        <v>50</v>
      </c>
      <c r="E439" s="61"/>
      <c r="F439" s="75"/>
      <c r="G439" s="61">
        <v>500</v>
      </c>
      <c r="H439" s="61"/>
      <c r="I439" s="61"/>
      <c r="J439" s="75"/>
      <c r="K439" s="75"/>
      <c r="L439" s="101" t="e">
        <f t="shared" si="37"/>
        <v>#DIV/0!</v>
      </c>
    </row>
    <row r="440" spans="1:12" ht="35.25" customHeight="1">
      <c r="A440" s="110"/>
      <c r="B440" s="108"/>
      <c r="C440" s="25">
        <v>4700</v>
      </c>
      <c r="D440" s="13" t="s">
        <v>178</v>
      </c>
      <c r="E440" s="61">
        <v>230</v>
      </c>
      <c r="F440" s="75">
        <v>58</v>
      </c>
      <c r="G440" s="61">
        <v>400</v>
      </c>
      <c r="H440" s="61"/>
      <c r="I440" s="61"/>
      <c r="J440" s="74"/>
      <c r="K440" s="75"/>
      <c r="L440" s="101" t="e">
        <f t="shared" si="37"/>
        <v>#DIV/0!</v>
      </c>
    </row>
    <row r="441" spans="1:12" ht="43.5" customHeight="1">
      <c r="A441" s="110"/>
      <c r="B441" s="108"/>
      <c r="C441" s="25">
        <v>4740</v>
      </c>
      <c r="D441" s="13" t="s">
        <v>173</v>
      </c>
      <c r="E441" s="61">
        <v>239.32</v>
      </c>
      <c r="F441" s="75">
        <v>48</v>
      </c>
      <c r="G441" s="61"/>
      <c r="H441" s="61"/>
      <c r="I441" s="61"/>
      <c r="J441" s="74"/>
      <c r="K441" s="75"/>
      <c r="L441" s="101" t="e">
        <f t="shared" si="37"/>
        <v>#DIV/0!</v>
      </c>
    </row>
    <row r="442" spans="1:12" ht="32.25" customHeight="1">
      <c r="A442" s="110"/>
      <c r="B442" s="114"/>
      <c r="C442" s="25">
        <v>4750</v>
      </c>
      <c r="D442" s="13" t="s">
        <v>181</v>
      </c>
      <c r="E442" s="61">
        <v>5522.8</v>
      </c>
      <c r="F442" s="75">
        <v>95</v>
      </c>
      <c r="G442" s="61"/>
      <c r="H442" s="61"/>
      <c r="I442" s="61"/>
      <c r="J442" s="74"/>
      <c r="K442" s="75"/>
      <c r="L442" s="101" t="e">
        <f t="shared" si="37"/>
        <v>#DIV/0!</v>
      </c>
    </row>
    <row r="443" spans="1:12" ht="33.75">
      <c r="A443" s="110"/>
      <c r="B443" s="114"/>
      <c r="C443" s="25">
        <v>6057</v>
      </c>
      <c r="D443" s="13" t="s">
        <v>233</v>
      </c>
      <c r="E443" s="61">
        <v>36295</v>
      </c>
      <c r="F443" s="75">
        <v>100</v>
      </c>
      <c r="G443" s="61">
        <v>763232</v>
      </c>
      <c r="H443" s="61">
        <v>278686.16</v>
      </c>
      <c r="I443" s="61">
        <v>278686.16</v>
      </c>
      <c r="J443" s="74">
        <f t="shared" si="35"/>
        <v>100</v>
      </c>
      <c r="K443" s="75">
        <f t="shared" si="39"/>
        <v>767.8362308857968</v>
      </c>
      <c r="L443" s="101" t="e">
        <f t="shared" si="37"/>
        <v>#DIV/0!</v>
      </c>
    </row>
    <row r="444" spans="1:12" ht="33.75">
      <c r="A444" s="110"/>
      <c r="B444" s="107"/>
      <c r="C444" s="25">
        <v>6059</v>
      </c>
      <c r="D444" s="13" t="s">
        <v>233</v>
      </c>
      <c r="E444" s="61">
        <v>6405</v>
      </c>
      <c r="F444" s="75">
        <v>100</v>
      </c>
      <c r="G444" s="61">
        <v>177701.25</v>
      </c>
      <c r="H444" s="61">
        <v>59105.94</v>
      </c>
      <c r="I444" s="61">
        <v>59105.94</v>
      </c>
      <c r="J444" s="74">
        <f t="shared" si="35"/>
        <v>100</v>
      </c>
      <c r="K444" s="75">
        <f t="shared" si="39"/>
        <v>922.8093676814989</v>
      </c>
      <c r="L444" s="101" t="e">
        <f t="shared" si="37"/>
        <v>#DIV/0!</v>
      </c>
    </row>
    <row r="445" spans="1:12" ht="21">
      <c r="A445" s="110"/>
      <c r="B445" s="109">
        <v>80146</v>
      </c>
      <c r="C445" s="35"/>
      <c r="D445" s="2" t="s">
        <v>226</v>
      </c>
      <c r="E445" s="68">
        <f>SUM(E446:E448)</f>
        <v>18791.260000000002</v>
      </c>
      <c r="F445" s="71">
        <v>59</v>
      </c>
      <c r="G445" s="68">
        <f>SUM(G446:G448)</f>
        <v>38645</v>
      </c>
      <c r="H445" s="68">
        <f>SUM(H446:H448)</f>
        <v>18390</v>
      </c>
      <c r="I445" s="68">
        <f>SUM(I446:I448)</f>
        <v>18364.83</v>
      </c>
      <c r="J445" s="73">
        <f>(I445/H445)*100</f>
        <v>99.863132137031</v>
      </c>
      <c r="K445" s="75">
        <f>(I445/E445)*100</f>
        <v>97.73070033622014</v>
      </c>
      <c r="L445" s="101" t="e">
        <f t="shared" si="37"/>
        <v>#DIV/0!</v>
      </c>
    </row>
    <row r="446" spans="1:12" ht="12" customHeight="1">
      <c r="A446" s="110"/>
      <c r="B446" s="110"/>
      <c r="C446" s="25">
        <v>4210</v>
      </c>
      <c r="D446" s="13" t="s">
        <v>14</v>
      </c>
      <c r="E446" s="61">
        <v>1476.92</v>
      </c>
      <c r="F446" s="75">
        <v>22</v>
      </c>
      <c r="G446" s="61">
        <v>6100</v>
      </c>
      <c r="H446" s="61">
        <v>2460</v>
      </c>
      <c r="I446" s="61">
        <v>2455.72</v>
      </c>
      <c r="J446" s="74">
        <f>(I446/H446)*100</f>
        <v>99.8260162601626</v>
      </c>
      <c r="K446" s="75">
        <f>(I446/E446)*100</f>
        <v>166.27305473553068</v>
      </c>
      <c r="L446" s="101" t="e">
        <f t="shared" si="37"/>
        <v>#DIV/0!</v>
      </c>
    </row>
    <row r="447" spans="1:12" ht="11.25">
      <c r="A447" s="110"/>
      <c r="B447" s="110"/>
      <c r="C447" s="25">
        <v>4300</v>
      </c>
      <c r="D447" s="13" t="s">
        <v>125</v>
      </c>
      <c r="E447" s="61">
        <v>15376.87</v>
      </c>
      <c r="F447" s="75">
        <v>83</v>
      </c>
      <c r="G447" s="61">
        <v>25600</v>
      </c>
      <c r="H447" s="61">
        <v>14880</v>
      </c>
      <c r="I447" s="61">
        <v>14872.69</v>
      </c>
      <c r="J447" s="74">
        <f>(I447/H447)*100</f>
        <v>99.95087365591398</v>
      </c>
      <c r="K447" s="75">
        <f>(I447/E447)*100</f>
        <v>96.72117927770736</v>
      </c>
      <c r="L447" s="101" t="e">
        <f t="shared" si="37"/>
        <v>#DIV/0!</v>
      </c>
    </row>
    <row r="448" spans="1:12" ht="22.5">
      <c r="A448" s="110"/>
      <c r="B448" s="110"/>
      <c r="C448" s="25">
        <v>4410</v>
      </c>
      <c r="D448" s="13" t="s">
        <v>73</v>
      </c>
      <c r="E448" s="61">
        <v>1937.47</v>
      </c>
      <c r="F448" s="75">
        <v>30</v>
      </c>
      <c r="G448" s="61">
        <v>6945</v>
      </c>
      <c r="H448" s="61">
        <v>1050</v>
      </c>
      <c r="I448" s="61">
        <v>1036.42</v>
      </c>
      <c r="J448" s="75">
        <f>(I448/H448)*100</f>
        <v>98.70666666666668</v>
      </c>
      <c r="K448" s="75">
        <f>(I448/E448)*100</f>
        <v>53.4934734473308</v>
      </c>
      <c r="L448" s="101" t="e">
        <f t="shared" si="37"/>
        <v>#DIV/0!</v>
      </c>
    </row>
    <row r="449" spans="1:12" ht="11.25">
      <c r="A449" s="110"/>
      <c r="B449" s="105">
        <v>80148</v>
      </c>
      <c r="C449" s="25"/>
      <c r="D449" s="2" t="s">
        <v>236</v>
      </c>
      <c r="E449" s="68">
        <f>E450+E451+E452+E453+E454+E455</f>
        <v>102625.29999999999</v>
      </c>
      <c r="F449" s="71">
        <v>99</v>
      </c>
      <c r="G449" s="68">
        <f>G450+G451+G452+G453+G454+G455</f>
        <v>101250</v>
      </c>
      <c r="H449" s="68">
        <f>H450+H451+H452+H453+H454+H455</f>
        <v>98148</v>
      </c>
      <c r="I449" s="68">
        <f>I450+I451+I452+I453+I454+I455</f>
        <v>97941.84999999999</v>
      </c>
      <c r="J449" s="71">
        <f aca="true" t="shared" si="40" ref="J449:J455">(I449/H449)*100</f>
        <v>99.78996006031706</v>
      </c>
      <c r="K449" s="71">
        <f aca="true" t="shared" si="41" ref="K449:K455">(I449/E449)*100</f>
        <v>95.43635926033835</v>
      </c>
      <c r="L449" s="101" t="e">
        <f t="shared" si="37"/>
        <v>#DIV/0!</v>
      </c>
    </row>
    <row r="450" spans="1:12" ht="31.5" customHeight="1">
      <c r="A450" s="110"/>
      <c r="B450" s="106"/>
      <c r="C450" s="25">
        <v>3020</v>
      </c>
      <c r="D450" s="13" t="s">
        <v>107</v>
      </c>
      <c r="E450" s="61">
        <v>1189.75</v>
      </c>
      <c r="F450" s="75">
        <v>78</v>
      </c>
      <c r="G450" s="61">
        <v>1450</v>
      </c>
      <c r="H450" s="61">
        <v>1290</v>
      </c>
      <c r="I450" s="61">
        <v>1288.09</v>
      </c>
      <c r="J450" s="75">
        <f t="shared" si="40"/>
        <v>99.85193798449612</v>
      </c>
      <c r="K450" s="75">
        <f t="shared" si="41"/>
        <v>108.2656020172305</v>
      </c>
      <c r="L450" s="101" t="e">
        <f t="shared" si="37"/>
        <v>#DIV/0!</v>
      </c>
    </row>
    <row r="451" spans="1:12" ht="20.25" customHeight="1">
      <c r="A451" s="110"/>
      <c r="B451" s="106"/>
      <c r="C451" s="25">
        <v>4010</v>
      </c>
      <c r="D451" s="13" t="s">
        <v>68</v>
      </c>
      <c r="E451" s="61">
        <v>80568.34</v>
      </c>
      <c r="F451" s="75">
        <v>100</v>
      </c>
      <c r="G451" s="61">
        <v>75598</v>
      </c>
      <c r="H451" s="61">
        <v>74111</v>
      </c>
      <c r="I451" s="61">
        <v>74110.83</v>
      </c>
      <c r="J451" s="75">
        <f t="shared" si="40"/>
        <v>99.99977061434875</v>
      </c>
      <c r="K451" s="75">
        <f t="shared" si="41"/>
        <v>91.98505268943111</v>
      </c>
      <c r="L451" s="101" t="e">
        <f t="shared" si="37"/>
        <v>#DIV/0!</v>
      </c>
    </row>
    <row r="452" spans="1:12" ht="22.5" customHeight="1">
      <c r="A452" s="110"/>
      <c r="B452" s="106"/>
      <c r="C452" s="25">
        <v>4040</v>
      </c>
      <c r="D452" s="13" t="s">
        <v>110</v>
      </c>
      <c r="E452" s="61">
        <v>4344.99</v>
      </c>
      <c r="F452" s="75">
        <v>100</v>
      </c>
      <c r="G452" s="61">
        <v>5851</v>
      </c>
      <c r="H452" s="61">
        <v>5518</v>
      </c>
      <c r="I452" s="61">
        <v>5517.03</v>
      </c>
      <c r="J452" s="75">
        <f t="shared" si="40"/>
        <v>99.98242116708951</v>
      </c>
      <c r="K452" s="75">
        <f t="shared" si="41"/>
        <v>126.97451547644529</v>
      </c>
      <c r="L452" s="101" t="e">
        <f t="shared" si="37"/>
        <v>#DIV/0!</v>
      </c>
    </row>
    <row r="453" spans="1:12" ht="21.75" customHeight="1">
      <c r="A453" s="110"/>
      <c r="B453" s="106"/>
      <c r="C453" s="25">
        <v>4110</v>
      </c>
      <c r="D453" s="13" t="s">
        <v>111</v>
      </c>
      <c r="E453" s="61">
        <v>11173.04</v>
      </c>
      <c r="F453" s="75">
        <v>100</v>
      </c>
      <c r="G453" s="61">
        <v>12480</v>
      </c>
      <c r="H453" s="61">
        <v>11358</v>
      </c>
      <c r="I453" s="61">
        <v>11357.04</v>
      </c>
      <c r="J453" s="75">
        <f t="shared" si="40"/>
        <v>99.99154780771264</v>
      </c>
      <c r="K453" s="75">
        <f t="shared" si="41"/>
        <v>101.6468212769309</v>
      </c>
      <c r="L453" s="101" t="e">
        <f t="shared" si="37"/>
        <v>#DIV/0!</v>
      </c>
    </row>
    <row r="454" spans="1:12" ht="11.25">
      <c r="A454" s="110"/>
      <c r="B454" s="106"/>
      <c r="C454" s="25">
        <v>4120</v>
      </c>
      <c r="D454" s="13" t="s">
        <v>46</v>
      </c>
      <c r="E454" s="61">
        <v>1594.42</v>
      </c>
      <c r="F454" s="75">
        <v>100</v>
      </c>
      <c r="G454" s="61">
        <v>2021</v>
      </c>
      <c r="H454" s="61">
        <v>2021</v>
      </c>
      <c r="I454" s="61">
        <v>1938.55</v>
      </c>
      <c r="J454" s="75">
        <f t="shared" si="40"/>
        <v>95.9203364670955</v>
      </c>
      <c r="K454" s="75">
        <f t="shared" si="41"/>
        <v>121.58339709737709</v>
      </c>
      <c r="L454" s="101" t="e">
        <f t="shared" si="37"/>
        <v>#DIV/0!</v>
      </c>
    </row>
    <row r="455" spans="1:12" ht="11.25">
      <c r="A455" s="110"/>
      <c r="B455" s="113"/>
      <c r="C455" s="25">
        <v>4440</v>
      </c>
      <c r="D455" s="13" t="s">
        <v>115</v>
      </c>
      <c r="E455" s="61">
        <v>3754.76</v>
      </c>
      <c r="F455" s="75">
        <v>93</v>
      </c>
      <c r="G455" s="61">
        <v>3850</v>
      </c>
      <c r="H455" s="61">
        <v>3850</v>
      </c>
      <c r="I455" s="61">
        <v>3730.31</v>
      </c>
      <c r="J455" s="75">
        <f t="shared" si="40"/>
        <v>96.89116883116883</v>
      </c>
      <c r="K455" s="75">
        <f t="shared" si="41"/>
        <v>99.34882655615804</v>
      </c>
      <c r="L455" s="101" t="e">
        <f t="shared" si="37"/>
        <v>#DIV/0!</v>
      </c>
    </row>
    <row r="456" spans="1:12" ht="21">
      <c r="A456" s="110"/>
      <c r="B456" s="109">
        <v>80195</v>
      </c>
      <c r="C456" s="35"/>
      <c r="D456" s="2" t="s">
        <v>27</v>
      </c>
      <c r="E456" s="68">
        <f>SUM(E457:E459)</f>
        <v>59200.89</v>
      </c>
      <c r="F456" s="71">
        <v>100</v>
      </c>
      <c r="G456" s="68">
        <f>SUM(G457:G459)</f>
        <v>53680</v>
      </c>
      <c r="H456" s="68">
        <f>SUM(H457:H459)</f>
        <v>53959</v>
      </c>
      <c r="I456" s="68">
        <f>SUM(I457:I459)</f>
        <v>53958.36</v>
      </c>
      <c r="J456" s="73">
        <f>(I456/H456)*100</f>
        <v>99.99881391426824</v>
      </c>
      <c r="K456" s="71">
        <f>(I456/E456)*100</f>
        <v>91.14450813155005</v>
      </c>
      <c r="L456" s="101" t="e">
        <f t="shared" si="37"/>
        <v>#DIV/0!</v>
      </c>
    </row>
    <row r="457" spans="1:12" s="41" customFormat="1" ht="58.5" customHeight="1">
      <c r="A457" s="110"/>
      <c r="B457" s="109"/>
      <c r="C457" s="25">
        <v>2710</v>
      </c>
      <c r="D457" s="13" t="s">
        <v>249</v>
      </c>
      <c r="E457" s="61">
        <v>3014.89</v>
      </c>
      <c r="F457" s="75"/>
      <c r="G457" s="61"/>
      <c r="H457" s="61"/>
      <c r="I457" s="61"/>
      <c r="J457" s="73"/>
      <c r="K457" s="75"/>
      <c r="L457" s="101" t="e">
        <f t="shared" si="37"/>
        <v>#DIV/0!</v>
      </c>
    </row>
    <row r="458" spans="1:12" ht="22.5">
      <c r="A458" s="110"/>
      <c r="B458" s="110"/>
      <c r="C458" s="25">
        <v>4170</v>
      </c>
      <c r="D458" s="13" t="s">
        <v>32</v>
      </c>
      <c r="E458" s="61">
        <v>285</v>
      </c>
      <c r="F458" s="75">
        <v>100</v>
      </c>
      <c r="G458" s="61"/>
      <c r="H458" s="61">
        <v>279</v>
      </c>
      <c r="I458" s="61">
        <v>279</v>
      </c>
      <c r="J458" s="75">
        <f>(I458/H458)*100</f>
        <v>100</v>
      </c>
      <c r="K458" s="75"/>
      <c r="L458" s="101" t="e">
        <f t="shared" si="37"/>
        <v>#DIV/0!</v>
      </c>
    </row>
    <row r="459" spans="1:12" ht="11.25">
      <c r="A459" s="110"/>
      <c r="B459" s="110"/>
      <c r="C459" s="25">
        <v>4440</v>
      </c>
      <c r="D459" s="13" t="s">
        <v>115</v>
      </c>
      <c r="E459" s="61">
        <v>55901</v>
      </c>
      <c r="F459" s="75">
        <v>100</v>
      </c>
      <c r="G459" s="61">
        <v>53680</v>
      </c>
      <c r="H459" s="61">
        <v>53680</v>
      </c>
      <c r="I459" s="61">
        <v>53679.36</v>
      </c>
      <c r="J459" s="75">
        <f>(I459/H459)*100</f>
        <v>99.99880774962743</v>
      </c>
      <c r="K459" s="75">
        <f>(I459/E459)*100</f>
        <v>96.02575982540563</v>
      </c>
      <c r="L459" s="101" t="e">
        <f t="shared" si="37"/>
        <v>#DIV/0!</v>
      </c>
    </row>
    <row r="460" spans="1:12" ht="11.25" customHeight="1">
      <c r="A460" s="122" t="s">
        <v>126</v>
      </c>
      <c r="B460" s="2"/>
      <c r="C460" s="2"/>
      <c r="D460" s="2" t="s">
        <v>127</v>
      </c>
      <c r="E460" s="68">
        <f>E464+E479+E461</f>
        <v>78342.06</v>
      </c>
      <c r="F460" s="71">
        <v>98</v>
      </c>
      <c r="G460" s="68">
        <f>G461+G464+G479</f>
        <v>80399</v>
      </c>
      <c r="H460" s="68">
        <f>H461+H464+H479</f>
        <v>94302.14</v>
      </c>
      <c r="I460" s="68">
        <f>I461+I464+I479</f>
        <v>87330.83</v>
      </c>
      <c r="J460" s="73">
        <f>(I460/H460)*100</f>
        <v>92.60747423123166</v>
      </c>
      <c r="K460" s="71">
        <f>(I460/E460)*100</f>
        <v>111.47374730764037</v>
      </c>
      <c r="L460" s="101" t="e">
        <f t="shared" si="37"/>
        <v>#DIV/0!</v>
      </c>
    </row>
    <row r="461" spans="1:12" ht="12.75" customHeight="1">
      <c r="A461" s="122"/>
      <c r="B461" s="111">
        <v>85153</v>
      </c>
      <c r="C461" s="2"/>
      <c r="D461" s="2" t="s">
        <v>179</v>
      </c>
      <c r="E461" s="68">
        <f>E462+E463</f>
        <v>3495</v>
      </c>
      <c r="F461" s="71">
        <v>97</v>
      </c>
      <c r="G461" s="68">
        <f>G462+G463</f>
        <v>3240</v>
      </c>
      <c r="H461" s="68">
        <f>H462+H463</f>
        <v>4007</v>
      </c>
      <c r="I461" s="68">
        <f>I462+I463</f>
        <v>3998.88</v>
      </c>
      <c r="J461" s="73">
        <f>(I461/H461)*100</f>
        <v>99.79735462939855</v>
      </c>
      <c r="K461" s="71">
        <f>(I461/E461)*100</f>
        <v>114.41716738197425</v>
      </c>
      <c r="L461" s="101" t="e">
        <f t="shared" si="37"/>
        <v>#DIV/0!</v>
      </c>
    </row>
    <row r="462" spans="1:12" ht="21" customHeight="1">
      <c r="A462" s="122"/>
      <c r="B462" s="128"/>
      <c r="C462" s="13">
        <v>4210</v>
      </c>
      <c r="D462" s="13" t="s">
        <v>176</v>
      </c>
      <c r="E462" s="61">
        <v>65</v>
      </c>
      <c r="F462" s="75">
        <v>38</v>
      </c>
      <c r="G462" s="61">
        <v>500</v>
      </c>
      <c r="H462" s="61">
        <v>500</v>
      </c>
      <c r="I462" s="61">
        <v>492</v>
      </c>
      <c r="J462" s="74">
        <f>(I462/H462)*100</f>
        <v>98.4</v>
      </c>
      <c r="K462" s="75"/>
      <c r="L462" s="101" t="e">
        <f t="shared" si="37"/>
        <v>#DIV/0!</v>
      </c>
    </row>
    <row r="463" spans="1:12" ht="9.75" customHeight="1">
      <c r="A463" s="122"/>
      <c r="B463" s="128"/>
      <c r="C463" s="13">
        <v>4300</v>
      </c>
      <c r="D463" s="13" t="s">
        <v>19</v>
      </c>
      <c r="E463" s="61">
        <v>3430</v>
      </c>
      <c r="F463" s="75">
        <v>100</v>
      </c>
      <c r="G463" s="61">
        <v>2740</v>
      </c>
      <c r="H463" s="61">
        <v>3507</v>
      </c>
      <c r="I463" s="61">
        <v>3506.88</v>
      </c>
      <c r="J463" s="75">
        <v>100</v>
      </c>
      <c r="K463" s="75">
        <f aca="true" t="shared" si="42" ref="K463:K491">(I463/E463)*100</f>
        <v>102.24139941690962</v>
      </c>
      <c r="L463" s="101" t="e">
        <f t="shared" si="37"/>
        <v>#DIV/0!</v>
      </c>
    </row>
    <row r="464" spans="1:12" ht="21" customHeight="1">
      <c r="A464" s="122"/>
      <c r="B464" s="111">
        <v>85154</v>
      </c>
      <c r="C464" s="2"/>
      <c r="D464" s="2" t="s">
        <v>128</v>
      </c>
      <c r="E464" s="59">
        <f>SUM(E465:E478)</f>
        <v>74606.88</v>
      </c>
      <c r="F464" s="65">
        <v>98</v>
      </c>
      <c r="G464" s="59">
        <f>SUM(G465:G478)</f>
        <v>76760</v>
      </c>
      <c r="H464" s="59">
        <f>SUM(H465:H478)</f>
        <v>90085.14</v>
      </c>
      <c r="I464" s="59">
        <f>SUM(I465:I478)</f>
        <v>83121.95</v>
      </c>
      <c r="J464" s="73">
        <f>(I464/H464)*100</f>
        <v>92.27043439128806</v>
      </c>
      <c r="K464" s="71">
        <f t="shared" si="42"/>
        <v>111.41325035975234</v>
      </c>
      <c r="L464" s="101" t="e">
        <f aca="true" t="shared" si="43" ref="L464:L527">I464/I1211*100</f>
        <v>#DIV/0!</v>
      </c>
    </row>
    <row r="465" spans="1:12" ht="56.25" customHeight="1">
      <c r="A465" s="122"/>
      <c r="B465" s="108"/>
      <c r="C465" s="13">
        <v>2820</v>
      </c>
      <c r="D465" s="13" t="s">
        <v>288</v>
      </c>
      <c r="E465" s="61">
        <v>15991.08</v>
      </c>
      <c r="F465" s="75">
        <v>100</v>
      </c>
      <c r="G465" s="61">
        <v>20000</v>
      </c>
      <c r="H465" s="61">
        <v>20000</v>
      </c>
      <c r="I465" s="61">
        <v>19979</v>
      </c>
      <c r="J465" s="75">
        <f aca="true" t="shared" si="44" ref="J465:J482">(I465/H465)*100</f>
        <v>99.895</v>
      </c>
      <c r="K465" s="75">
        <f t="shared" si="42"/>
        <v>124.93840315976156</v>
      </c>
      <c r="L465" s="101" t="e">
        <f t="shared" si="43"/>
        <v>#DIV/0!</v>
      </c>
    </row>
    <row r="466" spans="1:12" ht="24" customHeight="1">
      <c r="A466" s="122"/>
      <c r="B466" s="108"/>
      <c r="C466" s="13">
        <v>3030</v>
      </c>
      <c r="D466" s="13" t="s">
        <v>72</v>
      </c>
      <c r="E466" s="61">
        <v>31.76</v>
      </c>
      <c r="F466" s="75">
        <v>99</v>
      </c>
      <c r="G466" s="61">
        <v>72</v>
      </c>
      <c r="H466" s="61">
        <v>72</v>
      </c>
      <c r="I466" s="61"/>
      <c r="J466" s="75">
        <f t="shared" si="44"/>
        <v>0</v>
      </c>
      <c r="K466" s="75">
        <f t="shared" si="42"/>
        <v>0</v>
      </c>
      <c r="L466" s="101" t="e">
        <f t="shared" si="43"/>
        <v>#DIV/0!</v>
      </c>
    </row>
    <row r="467" spans="1:12" ht="21" customHeight="1">
      <c r="A467" s="122"/>
      <c r="B467" s="108"/>
      <c r="C467" s="13">
        <v>4010</v>
      </c>
      <c r="D467" s="13" t="s">
        <v>76</v>
      </c>
      <c r="E467" s="61">
        <v>8788.86</v>
      </c>
      <c r="F467" s="75">
        <v>96</v>
      </c>
      <c r="G467" s="61">
        <v>9111</v>
      </c>
      <c r="H467" s="61">
        <v>9111</v>
      </c>
      <c r="I467" s="61">
        <v>8365.66</v>
      </c>
      <c r="J467" s="75">
        <f t="shared" si="44"/>
        <v>91.81933926023488</v>
      </c>
      <c r="K467" s="75">
        <f t="shared" si="42"/>
        <v>95.18481350254754</v>
      </c>
      <c r="L467" s="101" t="e">
        <f t="shared" si="43"/>
        <v>#DIV/0!</v>
      </c>
    </row>
    <row r="468" spans="1:12" ht="19.5" customHeight="1">
      <c r="A468" s="122"/>
      <c r="B468" s="108"/>
      <c r="C468" s="13">
        <v>4040</v>
      </c>
      <c r="D468" s="13" t="s">
        <v>130</v>
      </c>
      <c r="E468" s="61">
        <v>560.11</v>
      </c>
      <c r="F468" s="75">
        <v>93</v>
      </c>
      <c r="G468" s="61">
        <v>600</v>
      </c>
      <c r="H468" s="61">
        <v>600</v>
      </c>
      <c r="I468" s="61">
        <v>600</v>
      </c>
      <c r="J468" s="75">
        <f t="shared" si="44"/>
        <v>100</v>
      </c>
      <c r="K468" s="75">
        <f t="shared" si="42"/>
        <v>107.1218153576976</v>
      </c>
      <c r="L468" s="101" t="e">
        <f t="shared" si="43"/>
        <v>#DIV/0!</v>
      </c>
    </row>
    <row r="469" spans="1:12" ht="21.75" customHeight="1">
      <c r="A469" s="122"/>
      <c r="B469" s="108"/>
      <c r="C469" s="13">
        <v>4110</v>
      </c>
      <c r="D469" s="13" t="s">
        <v>111</v>
      </c>
      <c r="E469" s="61">
        <v>1374.71</v>
      </c>
      <c r="F469" s="75">
        <v>72</v>
      </c>
      <c r="G469" s="61">
        <v>1902</v>
      </c>
      <c r="H469" s="61">
        <v>1902</v>
      </c>
      <c r="I469" s="61">
        <v>1370.86</v>
      </c>
      <c r="J469" s="75">
        <f t="shared" si="44"/>
        <v>72.07465825446897</v>
      </c>
      <c r="K469" s="75">
        <f t="shared" si="42"/>
        <v>99.71994093299676</v>
      </c>
      <c r="L469" s="101" t="e">
        <f t="shared" si="43"/>
        <v>#DIV/0!</v>
      </c>
    </row>
    <row r="470" spans="1:12" ht="13.5" customHeight="1">
      <c r="A470" s="122"/>
      <c r="B470" s="108"/>
      <c r="C470" s="13">
        <v>4120</v>
      </c>
      <c r="D470" s="13" t="s">
        <v>77</v>
      </c>
      <c r="E470" s="61">
        <v>220.29</v>
      </c>
      <c r="F470" s="75">
        <v>93</v>
      </c>
      <c r="G470" s="61">
        <v>238</v>
      </c>
      <c r="H470" s="61">
        <v>238</v>
      </c>
      <c r="I470" s="61">
        <v>225.48</v>
      </c>
      <c r="J470" s="74">
        <f t="shared" si="44"/>
        <v>94.73949579831933</v>
      </c>
      <c r="K470" s="75">
        <f t="shared" si="42"/>
        <v>102.35598529211494</v>
      </c>
      <c r="L470" s="101" t="e">
        <f t="shared" si="43"/>
        <v>#DIV/0!</v>
      </c>
    </row>
    <row r="471" spans="1:12" ht="10.5" customHeight="1">
      <c r="A471" s="122"/>
      <c r="B471" s="108"/>
      <c r="C471" s="13">
        <v>4170</v>
      </c>
      <c r="D471" s="13" t="s">
        <v>32</v>
      </c>
      <c r="E471" s="61">
        <v>32589.2</v>
      </c>
      <c r="F471" s="75">
        <v>998</v>
      </c>
      <c r="G471" s="61">
        <v>32659</v>
      </c>
      <c r="H471" s="61">
        <v>31362</v>
      </c>
      <c r="I471" s="61">
        <v>30209.72</v>
      </c>
      <c r="J471" s="74">
        <f t="shared" si="44"/>
        <v>96.32587207448505</v>
      </c>
      <c r="K471" s="75">
        <f t="shared" si="42"/>
        <v>92.69856271402797</v>
      </c>
      <c r="L471" s="101" t="e">
        <f t="shared" si="43"/>
        <v>#DIV/0!</v>
      </c>
    </row>
    <row r="472" spans="1:12" ht="11.25">
      <c r="A472" s="122"/>
      <c r="B472" s="108"/>
      <c r="C472" s="13">
        <v>4210</v>
      </c>
      <c r="D472" s="13" t="s">
        <v>131</v>
      </c>
      <c r="E472" s="61">
        <v>348.49</v>
      </c>
      <c r="F472" s="75">
        <v>89</v>
      </c>
      <c r="G472" s="61">
        <v>948</v>
      </c>
      <c r="H472" s="61">
        <v>2788</v>
      </c>
      <c r="I472" s="61">
        <v>470.98</v>
      </c>
      <c r="J472" s="74">
        <f t="shared" si="44"/>
        <v>16.893113342898136</v>
      </c>
      <c r="K472" s="75">
        <f t="shared" si="42"/>
        <v>135.1487847570949</v>
      </c>
      <c r="L472" s="101" t="e">
        <f t="shared" si="43"/>
        <v>#DIV/0!</v>
      </c>
    </row>
    <row r="473" spans="1:12" ht="11.25">
      <c r="A473" s="122"/>
      <c r="B473" s="108"/>
      <c r="C473" s="13">
        <v>4220</v>
      </c>
      <c r="D473" s="13" t="s">
        <v>132</v>
      </c>
      <c r="E473" s="61">
        <v>2491.66</v>
      </c>
      <c r="F473" s="75">
        <v>100</v>
      </c>
      <c r="G473" s="61">
        <v>1500</v>
      </c>
      <c r="H473" s="61">
        <v>3737</v>
      </c>
      <c r="I473" s="61">
        <v>3190.08</v>
      </c>
      <c r="J473" s="74">
        <f t="shared" si="44"/>
        <v>85.36473106770136</v>
      </c>
      <c r="K473" s="75">
        <f t="shared" si="42"/>
        <v>128.03030911119495</v>
      </c>
      <c r="L473" s="101" t="e">
        <f t="shared" si="43"/>
        <v>#DIV/0!</v>
      </c>
    </row>
    <row r="474" spans="1:12" ht="11.25">
      <c r="A474" s="122"/>
      <c r="B474" s="108"/>
      <c r="C474" s="13">
        <v>4260</v>
      </c>
      <c r="D474" s="13" t="s">
        <v>15</v>
      </c>
      <c r="E474" s="61">
        <v>58.92</v>
      </c>
      <c r="F474" s="75">
        <v>59</v>
      </c>
      <c r="G474" s="61">
        <v>100</v>
      </c>
      <c r="H474" s="61">
        <v>100</v>
      </c>
      <c r="I474" s="61">
        <v>73.63</v>
      </c>
      <c r="J474" s="74">
        <f t="shared" si="44"/>
        <v>73.63</v>
      </c>
      <c r="K474" s="75">
        <f t="shared" si="42"/>
        <v>124.96605566870332</v>
      </c>
      <c r="L474" s="101" t="e">
        <f t="shared" si="43"/>
        <v>#DIV/0!</v>
      </c>
    </row>
    <row r="475" spans="1:12" ht="11.25">
      <c r="A475" s="122"/>
      <c r="B475" s="108"/>
      <c r="C475" s="13">
        <v>4300</v>
      </c>
      <c r="D475" s="13" t="s">
        <v>133</v>
      </c>
      <c r="E475" s="61">
        <v>11433</v>
      </c>
      <c r="F475" s="75">
        <v>100</v>
      </c>
      <c r="G475" s="61">
        <v>8909</v>
      </c>
      <c r="H475" s="61">
        <v>19454.14</v>
      </c>
      <c r="I475" s="61">
        <v>18036.37</v>
      </c>
      <c r="J475" s="74">
        <f t="shared" si="44"/>
        <v>92.71224531128078</v>
      </c>
      <c r="K475" s="75">
        <f t="shared" si="42"/>
        <v>157.75710662118428</v>
      </c>
      <c r="L475" s="101" t="e">
        <f t="shared" si="43"/>
        <v>#DIV/0!</v>
      </c>
    </row>
    <row r="476" spans="1:12" ht="34.5" customHeight="1">
      <c r="A476" s="122"/>
      <c r="B476" s="108"/>
      <c r="C476" s="13">
        <v>4370</v>
      </c>
      <c r="D476" s="13" t="s">
        <v>171</v>
      </c>
      <c r="E476" s="61">
        <v>559.2</v>
      </c>
      <c r="F476" s="75">
        <v>92</v>
      </c>
      <c r="G476" s="61">
        <v>669</v>
      </c>
      <c r="H476" s="61">
        <v>669</v>
      </c>
      <c r="I476" s="61">
        <v>548.17</v>
      </c>
      <c r="J476" s="74">
        <f t="shared" si="44"/>
        <v>81.93871449925261</v>
      </c>
      <c r="K476" s="75">
        <f t="shared" si="42"/>
        <v>98.02753934191702</v>
      </c>
      <c r="L476" s="101" t="e">
        <f t="shared" si="43"/>
        <v>#DIV/0!</v>
      </c>
    </row>
    <row r="477" spans="1:12" ht="20.25" customHeight="1">
      <c r="A477" s="122"/>
      <c r="B477" s="108"/>
      <c r="C477" s="13">
        <v>4400</v>
      </c>
      <c r="D477" s="13" t="s">
        <v>180</v>
      </c>
      <c r="E477" s="61">
        <v>51.6</v>
      </c>
      <c r="F477" s="75">
        <v>99</v>
      </c>
      <c r="G477" s="61">
        <v>52</v>
      </c>
      <c r="H477" s="61">
        <v>52</v>
      </c>
      <c r="I477" s="61">
        <v>52</v>
      </c>
      <c r="J477" s="74">
        <f t="shared" si="44"/>
        <v>100</v>
      </c>
      <c r="K477" s="75">
        <f t="shared" si="42"/>
        <v>100.7751937984496</v>
      </c>
      <c r="L477" s="101" t="e">
        <f t="shared" si="43"/>
        <v>#DIV/0!</v>
      </c>
    </row>
    <row r="478" spans="1:12" ht="32.25" customHeight="1">
      <c r="A478" s="122"/>
      <c r="B478" s="121"/>
      <c r="C478" s="14">
        <v>4750</v>
      </c>
      <c r="D478" s="13" t="s">
        <v>181</v>
      </c>
      <c r="E478" s="62">
        <v>108</v>
      </c>
      <c r="F478" s="75">
        <v>68</v>
      </c>
      <c r="G478" s="62"/>
      <c r="H478" s="62"/>
      <c r="I478" s="62"/>
      <c r="J478" s="75"/>
      <c r="K478" s="75"/>
      <c r="L478" s="101" t="e">
        <f t="shared" si="43"/>
        <v>#DIV/0!</v>
      </c>
    </row>
    <row r="479" spans="1:12" ht="10.5" customHeight="1">
      <c r="A479" s="110"/>
      <c r="B479" s="109">
        <v>85195</v>
      </c>
      <c r="C479" s="35"/>
      <c r="D479" s="2" t="s">
        <v>134</v>
      </c>
      <c r="E479" s="59">
        <f>E480+E481+E482</f>
        <v>240.18</v>
      </c>
      <c r="F479" s="65">
        <v>67</v>
      </c>
      <c r="G479" s="59">
        <f>G480+G481+G482</f>
        <v>399</v>
      </c>
      <c r="H479" s="59">
        <f>H480+H481+H482</f>
        <v>209.99999999999997</v>
      </c>
      <c r="I479" s="59">
        <f>I480+I481+I482</f>
        <v>209.99999999999997</v>
      </c>
      <c r="J479" s="71">
        <f t="shared" si="44"/>
        <v>100</v>
      </c>
      <c r="K479" s="71">
        <f t="shared" si="42"/>
        <v>87.43442418186359</v>
      </c>
      <c r="L479" s="101" t="e">
        <f t="shared" si="43"/>
        <v>#DIV/0!</v>
      </c>
    </row>
    <row r="480" spans="1:12" ht="23.25" customHeight="1">
      <c r="A480" s="110"/>
      <c r="B480" s="110"/>
      <c r="C480" s="14">
        <v>4010</v>
      </c>
      <c r="D480" s="13" t="s">
        <v>76</v>
      </c>
      <c r="E480" s="62">
        <v>204</v>
      </c>
      <c r="F480" s="46">
        <v>67</v>
      </c>
      <c r="G480" s="62">
        <v>339</v>
      </c>
      <c r="H480" s="62">
        <v>179.39</v>
      </c>
      <c r="I480" s="62">
        <v>179.39</v>
      </c>
      <c r="J480" s="75">
        <f t="shared" si="44"/>
        <v>100</v>
      </c>
      <c r="K480" s="75">
        <f t="shared" si="42"/>
        <v>87.93627450980391</v>
      </c>
      <c r="L480" s="101" t="e">
        <f t="shared" si="43"/>
        <v>#DIV/0!</v>
      </c>
    </row>
    <row r="481" spans="1:12" ht="21.75" customHeight="1">
      <c r="A481" s="110"/>
      <c r="B481" s="110"/>
      <c r="C481" s="14">
        <v>4110</v>
      </c>
      <c r="D481" s="13" t="s">
        <v>111</v>
      </c>
      <c r="E481" s="62">
        <v>31.18</v>
      </c>
      <c r="F481" s="46">
        <v>66</v>
      </c>
      <c r="G481" s="62">
        <v>52</v>
      </c>
      <c r="H481" s="62">
        <v>27.45</v>
      </c>
      <c r="I481" s="62">
        <v>27.45</v>
      </c>
      <c r="J481" s="75">
        <f t="shared" si="44"/>
        <v>100</v>
      </c>
      <c r="K481" s="75">
        <f t="shared" si="42"/>
        <v>88.03720333547146</v>
      </c>
      <c r="L481" s="101" t="e">
        <f t="shared" si="43"/>
        <v>#DIV/0!</v>
      </c>
    </row>
    <row r="482" spans="1:12" ht="22.5">
      <c r="A482" s="110"/>
      <c r="B482" s="110"/>
      <c r="C482" s="14">
        <v>4120</v>
      </c>
      <c r="D482" s="13" t="s">
        <v>77</v>
      </c>
      <c r="E482" s="62">
        <v>5</v>
      </c>
      <c r="F482" s="46">
        <v>63</v>
      </c>
      <c r="G482" s="62">
        <v>8</v>
      </c>
      <c r="H482" s="62">
        <v>3.16</v>
      </c>
      <c r="I482" s="62">
        <v>3.16</v>
      </c>
      <c r="J482" s="75">
        <f t="shared" si="44"/>
        <v>100</v>
      </c>
      <c r="K482" s="75">
        <f t="shared" si="42"/>
        <v>63.2</v>
      </c>
      <c r="L482" s="101" t="e">
        <f t="shared" si="43"/>
        <v>#DIV/0!</v>
      </c>
    </row>
    <row r="483" spans="1:12" ht="19.5" customHeight="1">
      <c r="A483" s="119" t="s">
        <v>135</v>
      </c>
      <c r="B483" s="2"/>
      <c r="C483" s="2"/>
      <c r="D483" s="2" t="s">
        <v>136</v>
      </c>
      <c r="E483" s="68">
        <f>E484+E486+E502+E521+E523+E526+E530+E554+E566+E583+E528</f>
        <v>4621807.910000001</v>
      </c>
      <c r="F483" s="71">
        <v>99</v>
      </c>
      <c r="G483" s="68">
        <f>G484+G486+G502+G521+G523+G526+G530+G554+G566+G583+G528</f>
        <v>4400768</v>
      </c>
      <c r="H483" s="68">
        <f>H484+H486+H502+H521+H523+H526+H530+H554+H566+H583+H528</f>
        <v>4821686</v>
      </c>
      <c r="I483" s="68">
        <f>I484+I486+I502+I521+I523+I526+I530+I554+I566+I583+I528</f>
        <v>4799660.35</v>
      </c>
      <c r="J483" s="73">
        <f>(I483/H483)*100</f>
        <v>99.54319609364856</v>
      </c>
      <c r="K483" s="71">
        <f t="shared" si="42"/>
        <v>103.84811405976409</v>
      </c>
      <c r="L483" s="101" t="e">
        <f t="shared" si="43"/>
        <v>#DIV/0!</v>
      </c>
    </row>
    <row r="484" spans="1:12" ht="21">
      <c r="A484" s="120"/>
      <c r="B484" s="112">
        <v>85202</v>
      </c>
      <c r="C484" s="2"/>
      <c r="D484" s="2" t="s">
        <v>137</v>
      </c>
      <c r="E484" s="68">
        <f>E485</f>
        <v>296110.73</v>
      </c>
      <c r="F484" s="71">
        <v>100</v>
      </c>
      <c r="G484" s="68">
        <f>G485</f>
        <v>325070</v>
      </c>
      <c r="H484" s="68">
        <f>H485</f>
        <v>405540</v>
      </c>
      <c r="I484" s="68">
        <f>I485</f>
        <v>405539.52</v>
      </c>
      <c r="J484" s="71">
        <f aca="true" t="shared" si="45" ref="J484:J555">(I484/H484)*100</f>
        <v>99.99988163929577</v>
      </c>
      <c r="K484" s="71">
        <f t="shared" si="42"/>
        <v>136.9553612596207</v>
      </c>
      <c r="L484" s="101" t="e">
        <f t="shared" si="43"/>
        <v>#DIV/0!</v>
      </c>
    </row>
    <row r="485" spans="1:12" ht="25.5" customHeight="1">
      <c r="A485" s="120"/>
      <c r="B485" s="112"/>
      <c r="C485" s="13">
        <v>4330</v>
      </c>
      <c r="D485" s="13" t="s">
        <v>138</v>
      </c>
      <c r="E485" s="61">
        <v>296110.73</v>
      </c>
      <c r="F485" s="75">
        <v>100</v>
      </c>
      <c r="G485" s="61">
        <v>325070</v>
      </c>
      <c r="H485" s="61">
        <v>405540</v>
      </c>
      <c r="I485" s="61">
        <v>405539.52</v>
      </c>
      <c r="J485" s="75">
        <f t="shared" si="45"/>
        <v>99.99988163929577</v>
      </c>
      <c r="K485" s="75">
        <f t="shared" si="42"/>
        <v>136.9553612596207</v>
      </c>
      <c r="L485" s="101" t="e">
        <f t="shared" si="43"/>
        <v>#DIV/0!</v>
      </c>
    </row>
    <row r="486" spans="1:12" ht="11.25">
      <c r="A486" s="120"/>
      <c r="B486" s="111">
        <v>85203</v>
      </c>
      <c r="C486" s="2"/>
      <c r="D486" s="2" t="s">
        <v>139</v>
      </c>
      <c r="E486" s="68">
        <f>SUM(E487:E501)</f>
        <v>35907.24</v>
      </c>
      <c r="F486" s="71">
        <v>86</v>
      </c>
      <c r="G486" s="68">
        <f>SUM(G487:G501)</f>
        <v>38761</v>
      </c>
      <c r="H486" s="68">
        <f>SUM(H487:H501)</f>
        <v>34961</v>
      </c>
      <c r="I486" s="68">
        <f>+I487+I488+I489+I490+I491+I493+I494+I495+I496+I497+I498+I500+I501</f>
        <v>32735.58</v>
      </c>
      <c r="J486" s="73">
        <f t="shared" si="45"/>
        <v>93.63456422871201</v>
      </c>
      <c r="K486" s="71">
        <f t="shared" si="42"/>
        <v>91.16707382689397</v>
      </c>
      <c r="L486" s="101" t="e">
        <f t="shared" si="43"/>
        <v>#DIV/0!</v>
      </c>
    </row>
    <row r="487" spans="1:12" ht="26.25" customHeight="1">
      <c r="A487" s="120"/>
      <c r="B487" s="128"/>
      <c r="C487" s="13">
        <v>3020</v>
      </c>
      <c r="D487" s="13" t="s">
        <v>129</v>
      </c>
      <c r="E487" s="61">
        <v>134.62</v>
      </c>
      <c r="F487" s="75">
        <v>100</v>
      </c>
      <c r="G487" s="61">
        <v>131</v>
      </c>
      <c r="H487" s="61">
        <v>131</v>
      </c>
      <c r="I487" s="61">
        <v>82.38</v>
      </c>
      <c r="J487" s="74">
        <f t="shared" si="45"/>
        <v>62.8854961832061</v>
      </c>
      <c r="K487" s="75">
        <f t="shared" si="42"/>
        <v>61.19447333234288</v>
      </c>
      <c r="L487" s="101" t="e">
        <f t="shared" si="43"/>
        <v>#DIV/0!</v>
      </c>
    </row>
    <row r="488" spans="1:12" ht="22.5">
      <c r="A488" s="120"/>
      <c r="B488" s="128"/>
      <c r="C488" s="13">
        <v>4010</v>
      </c>
      <c r="D488" s="13" t="s">
        <v>140</v>
      </c>
      <c r="E488" s="61">
        <v>20239</v>
      </c>
      <c r="F488" s="75">
        <v>85</v>
      </c>
      <c r="G488" s="61">
        <v>19621</v>
      </c>
      <c r="H488" s="61">
        <v>17621</v>
      </c>
      <c r="I488" s="61">
        <v>17478.5</v>
      </c>
      <c r="J488" s="74">
        <f t="shared" si="45"/>
        <v>99.19130582827307</v>
      </c>
      <c r="K488" s="75">
        <f t="shared" si="42"/>
        <v>86.36049211917585</v>
      </c>
      <c r="L488" s="101" t="e">
        <f t="shared" si="43"/>
        <v>#DIV/0!</v>
      </c>
    </row>
    <row r="489" spans="1:12" ht="21.75" customHeight="1">
      <c r="A489" s="120"/>
      <c r="B489" s="128"/>
      <c r="C489" s="13">
        <v>4040</v>
      </c>
      <c r="D489" s="13" t="s">
        <v>130</v>
      </c>
      <c r="E489" s="61">
        <v>1460.14</v>
      </c>
      <c r="F489" s="75">
        <v>100</v>
      </c>
      <c r="G489" s="61">
        <v>1205</v>
      </c>
      <c r="H489" s="61">
        <v>1205</v>
      </c>
      <c r="I489" s="61">
        <v>1204.98</v>
      </c>
      <c r="J489" s="75">
        <f t="shared" si="45"/>
        <v>99.99834024896266</v>
      </c>
      <c r="K489" s="75">
        <f t="shared" si="42"/>
        <v>82.52496335967784</v>
      </c>
      <c r="L489" s="101" t="e">
        <f t="shared" si="43"/>
        <v>#DIV/0!</v>
      </c>
    </row>
    <row r="490" spans="1:12" ht="11.25">
      <c r="A490" s="120"/>
      <c r="B490" s="128"/>
      <c r="C490" s="13">
        <v>4110</v>
      </c>
      <c r="D490" s="13" t="s">
        <v>141</v>
      </c>
      <c r="E490" s="61">
        <v>3124.59</v>
      </c>
      <c r="F490" s="75">
        <v>81</v>
      </c>
      <c r="G490" s="61">
        <v>3184</v>
      </c>
      <c r="H490" s="61">
        <v>2884</v>
      </c>
      <c r="I490" s="61">
        <v>2856.69</v>
      </c>
      <c r="J490" s="75">
        <f t="shared" si="45"/>
        <v>99.05305131761443</v>
      </c>
      <c r="K490" s="75">
        <f t="shared" si="42"/>
        <v>91.42607510105324</v>
      </c>
      <c r="L490" s="101" t="e">
        <f t="shared" si="43"/>
        <v>#DIV/0!</v>
      </c>
    </row>
    <row r="491" spans="1:12" ht="15" customHeight="1">
      <c r="A491" s="120"/>
      <c r="B491" s="128"/>
      <c r="C491" s="13">
        <v>4120</v>
      </c>
      <c r="D491" s="13" t="s">
        <v>77</v>
      </c>
      <c r="E491" s="61">
        <v>495.84</v>
      </c>
      <c r="F491" s="75">
        <v>80</v>
      </c>
      <c r="G491" s="61">
        <v>510</v>
      </c>
      <c r="H491" s="61">
        <v>510</v>
      </c>
      <c r="I491" s="61">
        <v>457.79</v>
      </c>
      <c r="J491" s="74">
        <f t="shared" si="45"/>
        <v>89.76274509803922</v>
      </c>
      <c r="K491" s="75">
        <f t="shared" si="42"/>
        <v>92.32615359793482</v>
      </c>
      <c r="L491" s="101" t="e">
        <f t="shared" si="43"/>
        <v>#DIV/0!</v>
      </c>
    </row>
    <row r="492" spans="1:12" ht="22.5">
      <c r="A492" s="120"/>
      <c r="B492" s="128"/>
      <c r="C492" s="13">
        <v>4170</v>
      </c>
      <c r="D492" s="13" t="s">
        <v>32</v>
      </c>
      <c r="E492" s="61"/>
      <c r="F492" s="75"/>
      <c r="G492" s="61">
        <v>140</v>
      </c>
      <c r="H492" s="61">
        <v>140</v>
      </c>
      <c r="I492" s="61"/>
      <c r="J492" s="75">
        <f t="shared" si="45"/>
        <v>0</v>
      </c>
      <c r="K492" s="75"/>
      <c r="L492" s="101" t="e">
        <f t="shared" si="43"/>
        <v>#DIV/0!</v>
      </c>
    </row>
    <row r="493" spans="1:12" ht="11.25" customHeight="1">
      <c r="A493" s="120"/>
      <c r="B493" s="128"/>
      <c r="C493" s="13">
        <v>4210</v>
      </c>
      <c r="D493" s="13" t="s">
        <v>14</v>
      </c>
      <c r="E493" s="61">
        <v>771.53</v>
      </c>
      <c r="F493" s="75">
        <v>59</v>
      </c>
      <c r="G493" s="61">
        <v>1343</v>
      </c>
      <c r="H493" s="61">
        <v>1343</v>
      </c>
      <c r="I493" s="61">
        <v>354.83</v>
      </c>
      <c r="J493" s="74">
        <f t="shared" si="45"/>
        <v>26.420699925539836</v>
      </c>
      <c r="K493" s="75">
        <f aca="true" t="shared" si="46" ref="K493:K498">(I493/E493)*100</f>
        <v>45.99043459100748</v>
      </c>
      <c r="L493" s="101" t="e">
        <f t="shared" si="43"/>
        <v>#DIV/0!</v>
      </c>
    </row>
    <row r="494" spans="1:12" ht="11.25">
      <c r="A494" s="120"/>
      <c r="B494" s="128"/>
      <c r="C494" s="13">
        <v>4260</v>
      </c>
      <c r="D494" s="13" t="s">
        <v>142</v>
      </c>
      <c r="E494" s="61">
        <v>4775.38</v>
      </c>
      <c r="F494" s="75">
        <v>92</v>
      </c>
      <c r="G494" s="61">
        <v>5561</v>
      </c>
      <c r="H494" s="61">
        <v>5961</v>
      </c>
      <c r="I494" s="61">
        <v>5606.06</v>
      </c>
      <c r="J494" s="75">
        <f t="shared" si="45"/>
        <v>94.04562992786445</v>
      </c>
      <c r="K494" s="75">
        <f t="shared" si="46"/>
        <v>117.39505547202526</v>
      </c>
      <c r="L494" s="101" t="e">
        <f t="shared" si="43"/>
        <v>#DIV/0!</v>
      </c>
    </row>
    <row r="495" spans="1:12" ht="12.75" customHeight="1">
      <c r="A495" s="120"/>
      <c r="B495" s="128"/>
      <c r="C495" s="13">
        <v>4280</v>
      </c>
      <c r="D495" s="13" t="s">
        <v>80</v>
      </c>
      <c r="E495" s="61">
        <v>30</v>
      </c>
      <c r="F495" s="75">
        <v>75</v>
      </c>
      <c r="G495" s="61">
        <v>40</v>
      </c>
      <c r="H495" s="61">
        <v>40</v>
      </c>
      <c r="I495" s="61"/>
      <c r="J495" s="75">
        <f t="shared" si="45"/>
        <v>0</v>
      </c>
      <c r="K495" s="75">
        <f t="shared" si="46"/>
        <v>0</v>
      </c>
      <c r="L495" s="101" t="e">
        <f t="shared" si="43"/>
        <v>#DIV/0!</v>
      </c>
    </row>
    <row r="496" spans="1:12" ht="11.25">
      <c r="A496" s="120"/>
      <c r="B496" s="128"/>
      <c r="C496" s="13">
        <v>4300</v>
      </c>
      <c r="D496" s="13" t="s">
        <v>133</v>
      </c>
      <c r="E496" s="61">
        <v>869.53</v>
      </c>
      <c r="F496" s="75">
        <v>64</v>
      </c>
      <c r="G496" s="61">
        <v>2057</v>
      </c>
      <c r="H496" s="61">
        <v>730</v>
      </c>
      <c r="I496" s="61">
        <v>445.26</v>
      </c>
      <c r="J496" s="74">
        <f t="shared" si="45"/>
        <v>60.99452054794521</v>
      </c>
      <c r="K496" s="75">
        <f t="shared" si="46"/>
        <v>51.20697388244224</v>
      </c>
      <c r="L496" s="101" t="e">
        <f t="shared" si="43"/>
        <v>#DIV/0!</v>
      </c>
    </row>
    <row r="497" spans="1:12" ht="33" customHeight="1">
      <c r="A497" s="120"/>
      <c r="B497" s="128"/>
      <c r="C497" s="13">
        <v>4370</v>
      </c>
      <c r="D497" s="13" t="s">
        <v>171</v>
      </c>
      <c r="E497" s="61">
        <v>536.05</v>
      </c>
      <c r="F497" s="75">
        <v>99</v>
      </c>
      <c r="G497" s="61">
        <v>1148</v>
      </c>
      <c r="H497" s="61">
        <v>548</v>
      </c>
      <c r="I497" s="61">
        <v>531.96</v>
      </c>
      <c r="J497" s="75">
        <f t="shared" si="45"/>
        <v>97.07299270072993</v>
      </c>
      <c r="K497" s="75">
        <f t="shared" si="46"/>
        <v>99.2370114728104</v>
      </c>
      <c r="L497" s="101" t="e">
        <f t="shared" si="43"/>
        <v>#DIV/0!</v>
      </c>
    </row>
    <row r="498" spans="1:12" ht="21" customHeight="1">
      <c r="A498" s="120"/>
      <c r="B498" s="128"/>
      <c r="C498" s="13">
        <v>4400</v>
      </c>
      <c r="D498" s="13" t="s">
        <v>180</v>
      </c>
      <c r="E498" s="61">
        <v>2302.56</v>
      </c>
      <c r="F498" s="75">
        <v>100</v>
      </c>
      <c r="G498" s="61">
        <v>2367</v>
      </c>
      <c r="H498" s="61">
        <v>2394</v>
      </c>
      <c r="I498" s="61">
        <v>2393.13</v>
      </c>
      <c r="J498" s="75">
        <f t="shared" si="45"/>
        <v>99.96365914786968</v>
      </c>
      <c r="K498" s="75">
        <f t="shared" si="46"/>
        <v>103.93344798832604</v>
      </c>
      <c r="L498" s="101" t="e">
        <f t="shared" si="43"/>
        <v>#DIV/0!</v>
      </c>
    </row>
    <row r="499" spans="1:12" ht="13.5" customHeight="1">
      <c r="A499" s="120"/>
      <c r="B499" s="128"/>
      <c r="C499" s="13">
        <v>4410</v>
      </c>
      <c r="D499" s="13" t="s">
        <v>73</v>
      </c>
      <c r="E499" s="61"/>
      <c r="F499" s="75"/>
      <c r="G499" s="61">
        <v>34</v>
      </c>
      <c r="H499" s="61">
        <v>34</v>
      </c>
      <c r="I499" s="61"/>
      <c r="J499" s="75">
        <f t="shared" si="45"/>
        <v>0</v>
      </c>
      <c r="K499" s="75"/>
      <c r="L499" s="101" t="e">
        <f t="shared" si="43"/>
        <v>#DIV/0!</v>
      </c>
    </row>
    <row r="500" spans="1:12" ht="11.25">
      <c r="A500" s="120"/>
      <c r="B500" s="128"/>
      <c r="C500" s="13">
        <v>4440</v>
      </c>
      <c r="D500" s="13" t="s">
        <v>143</v>
      </c>
      <c r="E500" s="61">
        <v>1048</v>
      </c>
      <c r="F500" s="75">
        <v>100</v>
      </c>
      <c r="G500" s="61">
        <v>1120</v>
      </c>
      <c r="H500" s="61">
        <v>1120</v>
      </c>
      <c r="I500" s="61">
        <v>1094</v>
      </c>
      <c r="J500" s="75">
        <f t="shared" si="45"/>
        <v>97.67857142857143</v>
      </c>
      <c r="K500" s="75">
        <f>(I500/E500)*100</f>
        <v>104.38931297709924</v>
      </c>
      <c r="L500" s="101" t="e">
        <f t="shared" si="43"/>
        <v>#DIV/0!</v>
      </c>
    </row>
    <row r="501" spans="1:12" ht="33" customHeight="1">
      <c r="A501" s="120"/>
      <c r="B501" s="117"/>
      <c r="C501" s="13">
        <v>4700</v>
      </c>
      <c r="D501" s="13" t="s">
        <v>178</v>
      </c>
      <c r="E501" s="61">
        <v>120</v>
      </c>
      <c r="F501" s="75">
        <v>100</v>
      </c>
      <c r="G501" s="61">
        <v>300</v>
      </c>
      <c r="H501" s="61">
        <v>300</v>
      </c>
      <c r="I501" s="61">
        <v>230</v>
      </c>
      <c r="J501" s="74">
        <f t="shared" si="45"/>
        <v>76.66666666666667</v>
      </c>
      <c r="K501" s="75">
        <f>(I501/E501)*100</f>
        <v>191.66666666666669</v>
      </c>
      <c r="L501" s="101" t="e">
        <f t="shared" si="43"/>
        <v>#DIV/0!</v>
      </c>
    </row>
    <row r="502" spans="1:12" ht="45" customHeight="1">
      <c r="A502" s="108"/>
      <c r="B502" s="112">
        <v>85212</v>
      </c>
      <c r="C502" s="2"/>
      <c r="D502" s="2" t="s">
        <v>144</v>
      </c>
      <c r="E502" s="68">
        <f>SUM(E503:E520)</f>
        <v>2944809.72</v>
      </c>
      <c r="F502" s="71">
        <v>100</v>
      </c>
      <c r="G502" s="68">
        <f>SUM(G503:G520)</f>
        <v>2852582</v>
      </c>
      <c r="H502" s="68">
        <f>SUM(H503:H520)</f>
        <v>3026116.9999999995</v>
      </c>
      <c r="I502" s="68">
        <f>SUM(I503:I520)</f>
        <v>3022290.6499999994</v>
      </c>
      <c r="J502" s="73">
        <f t="shared" si="45"/>
        <v>99.87355578122062</v>
      </c>
      <c r="K502" s="71">
        <f aca="true" t="shared" si="47" ref="K502:K508">(I502/E502)*100</f>
        <v>102.63110140780162</v>
      </c>
      <c r="L502" s="101" t="e">
        <f t="shared" si="43"/>
        <v>#DIV/0!</v>
      </c>
    </row>
    <row r="503" spans="1:12" ht="27" customHeight="1">
      <c r="A503" s="108"/>
      <c r="B503" s="112"/>
      <c r="C503" s="13">
        <v>3020</v>
      </c>
      <c r="D503" s="13" t="s">
        <v>129</v>
      </c>
      <c r="E503" s="61">
        <v>1066.62</v>
      </c>
      <c r="F503" s="75">
        <v>100</v>
      </c>
      <c r="G503" s="61">
        <v>922</v>
      </c>
      <c r="H503" s="61">
        <v>602.8</v>
      </c>
      <c r="I503" s="61">
        <v>575.24</v>
      </c>
      <c r="J503" s="75">
        <f t="shared" si="45"/>
        <v>95.42800265428004</v>
      </c>
      <c r="K503" s="75">
        <f t="shared" si="47"/>
        <v>53.93110948604002</v>
      </c>
      <c r="L503" s="101" t="e">
        <f t="shared" si="43"/>
        <v>#DIV/0!</v>
      </c>
    </row>
    <row r="504" spans="1:12" ht="14.25" customHeight="1">
      <c r="A504" s="108"/>
      <c r="B504" s="112"/>
      <c r="C504" s="13">
        <v>3110</v>
      </c>
      <c r="D504" s="13" t="s">
        <v>108</v>
      </c>
      <c r="E504" s="61">
        <v>2835486.9</v>
      </c>
      <c r="F504" s="75">
        <v>100</v>
      </c>
      <c r="G504" s="61">
        <v>2741269</v>
      </c>
      <c r="H504" s="61">
        <v>2911068.04</v>
      </c>
      <c r="I504" s="61">
        <v>2911068.04</v>
      </c>
      <c r="J504" s="74">
        <f t="shared" si="45"/>
        <v>100</v>
      </c>
      <c r="K504" s="75">
        <f t="shared" si="47"/>
        <v>102.66554361439653</v>
      </c>
      <c r="L504" s="101" t="e">
        <f t="shared" si="43"/>
        <v>#DIV/0!</v>
      </c>
    </row>
    <row r="505" spans="1:12" ht="11.25" customHeight="1">
      <c r="A505" s="108"/>
      <c r="B505" s="112"/>
      <c r="C505" s="13">
        <v>4010</v>
      </c>
      <c r="D505" s="13" t="s">
        <v>140</v>
      </c>
      <c r="E505" s="61">
        <v>57685.58</v>
      </c>
      <c r="F505" s="75">
        <v>92</v>
      </c>
      <c r="G505" s="61">
        <v>60000</v>
      </c>
      <c r="H505" s="61">
        <v>61598</v>
      </c>
      <c r="I505" s="61">
        <v>60511.59</v>
      </c>
      <c r="J505" s="75">
        <f t="shared" si="45"/>
        <v>98.23629013929023</v>
      </c>
      <c r="K505" s="75">
        <f t="shared" si="47"/>
        <v>104.89898862072636</v>
      </c>
      <c r="L505" s="101" t="e">
        <f t="shared" si="43"/>
        <v>#DIV/0!</v>
      </c>
    </row>
    <row r="506" spans="1:12" ht="11.25" customHeight="1">
      <c r="A506" s="108"/>
      <c r="B506" s="112"/>
      <c r="C506" s="13">
        <v>4040</v>
      </c>
      <c r="D506" s="13" t="s">
        <v>130</v>
      </c>
      <c r="E506" s="61">
        <v>3983.78</v>
      </c>
      <c r="F506" s="75">
        <v>100</v>
      </c>
      <c r="G506" s="61">
        <v>4000</v>
      </c>
      <c r="H506" s="61">
        <v>4441</v>
      </c>
      <c r="I506" s="61">
        <v>4440.67</v>
      </c>
      <c r="J506" s="75">
        <f t="shared" si="45"/>
        <v>99.9925692411619</v>
      </c>
      <c r="K506" s="75">
        <f t="shared" si="47"/>
        <v>111.46875580478842</v>
      </c>
      <c r="L506" s="101" t="e">
        <f t="shared" si="43"/>
        <v>#DIV/0!</v>
      </c>
    </row>
    <row r="507" spans="1:12" ht="11.25" customHeight="1">
      <c r="A507" s="108"/>
      <c r="B507" s="112"/>
      <c r="C507" s="13">
        <v>4110</v>
      </c>
      <c r="D507" s="13" t="s">
        <v>141</v>
      </c>
      <c r="E507" s="61">
        <v>9436.41</v>
      </c>
      <c r="F507" s="75">
        <v>91</v>
      </c>
      <c r="G507" s="61">
        <v>10000</v>
      </c>
      <c r="H507" s="61">
        <v>10265</v>
      </c>
      <c r="I507" s="61">
        <v>9776.62</v>
      </c>
      <c r="J507" s="74">
        <f t="shared" si="45"/>
        <v>95.24227959084268</v>
      </c>
      <c r="K507" s="75">
        <f t="shared" si="47"/>
        <v>103.60529057130839</v>
      </c>
      <c r="L507" s="101" t="e">
        <f t="shared" si="43"/>
        <v>#DIV/0!</v>
      </c>
    </row>
    <row r="508" spans="1:12" ht="11.25" customHeight="1">
      <c r="A508" s="108"/>
      <c r="B508" s="112"/>
      <c r="C508" s="13">
        <v>4120</v>
      </c>
      <c r="D508" s="13" t="s">
        <v>77</v>
      </c>
      <c r="E508" s="61">
        <v>1049.22</v>
      </c>
      <c r="F508" s="75">
        <v>72</v>
      </c>
      <c r="G508" s="61">
        <v>1600</v>
      </c>
      <c r="H508" s="61">
        <v>1335</v>
      </c>
      <c r="I508" s="61">
        <v>1043.12</v>
      </c>
      <c r="J508" s="74">
        <f t="shared" si="45"/>
        <v>78.13632958801497</v>
      </c>
      <c r="K508" s="75">
        <f t="shared" si="47"/>
        <v>99.41861573359256</v>
      </c>
      <c r="L508" s="101" t="e">
        <f t="shared" si="43"/>
        <v>#DIV/0!</v>
      </c>
    </row>
    <row r="509" spans="1:12" ht="11.25" customHeight="1">
      <c r="A509" s="108"/>
      <c r="B509" s="112"/>
      <c r="C509" s="13">
        <v>4210</v>
      </c>
      <c r="D509" s="13" t="s">
        <v>14</v>
      </c>
      <c r="E509" s="61">
        <v>4481.68</v>
      </c>
      <c r="F509" s="75">
        <v>99</v>
      </c>
      <c r="G509" s="61">
        <v>10429</v>
      </c>
      <c r="H509" s="61">
        <v>5988</v>
      </c>
      <c r="I509" s="61">
        <v>5987.36</v>
      </c>
      <c r="J509" s="74">
        <f t="shared" si="45"/>
        <v>99.98931195724782</v>
      </c>
      <c r="K509" s="75">
        <f aca="true" t="shared" si="48" ref="K509:K521">(I509/E509)*100</f>
        <v>133.59632994769817</v>
      </c>
      <c r="L509" s="101" t="e">
        <f t="shared" si="43"/>
        <v>#DIV/0!</v>
      </c>
    </row>
    <row r="510" spans="1:12" ht="11.25" customHeight="1">
      <c r="A510" s="108"/>
      <c r="B510" s="112"/>
      <c r="C510" s="13">
        <v>4260</v>
      </c>
      <c r="D510" s="13" t="s">
        <v>15</v>
      </c>
      <c r="E510" s="61">
        <v>2714.2</v>
      </c>
      <c r="F510" s="75">
        <v>80</v>
      </c>
      <c r="G510" s="61">
        <v>3455</v>
      </c>
      <c r="H510" s="61">
        <v>3455</v>
      </c>
      <c r="I510" s="61">
        <v>2974.01</v>
      </c>
      <c r="J510" s="74">
        <f t="shared" si="45"/>
        <v>86.07843704775688</v>
      </c>
      <c r="K510" s="75">
        <f t="shared" si="48"/>
        <v>109.57224964998898</v>
      </c>
      <c r="L510" s="101" t="e">
        <f t="shared" si="43"/>
        <v>#DIV/0!</v>
      </c>
    </row>
    <row r="511" spans="1:12" ht="11.25" customHeight="1">
      <c r="A511" s="108"/>
      <c r="B511" s="112"/>
      <c r="C511" s="13">
        <v>4270</v>
      </c>
      <c r="D511" s="13" t="s">
        <v>17</v>
      </c>
      <c r="E511" s="61">
        <v>250</v>
      </c>
      <c r="F511" s="75">
        <v>100</v>
      </c>
      <c r="G511" s="61">
        <v>818</v>
      </c>
      <c r="H511" s="61">
        <v>233</v>
      </c>
      <c r="I511" s="61">
        <v>233</v>
      </c>
      <c r="J511" s="75">
        <f t="shared" si="45"/>
        <v>100</v>
      </c>
      <c r="K511" s="75">
        <f t="shared" si="48"/>
        <v>93.2</v>
      </c>
      <c r="L511" s="101" t="e">
        <f t="shared" si="43"/>
        <v>#DIV/0!</v>
      </c>
    </row>
    <row r="512" spans="1:12" ht="14.25" customHeight="1">
      <c r="A512" s="108"/>
      <c r="B512" s="112"/>
      <c r="C512" s="13">
        <v>4280</v>
      </c>
      <c r="D512" s="13" t="s">
        <v>80</v>
      </c>
      <c r="E512" s="61">
        <v>120</v>
      </c>
      <c r="F512" s="75">
        <v>100</v>
      </c>
      <c r="G512" s="61">
        <v>200</v>
      </c>
      <c r="H512" s="61">
        <v>60</v>
      </c>
      <c r="I512" s="61">
        <v>60</v>
      </c>
      <c r="J512" s="75">
        <f t="shared" si="45"/>
        <v>100</v>
      </c>
      <c r="K512" s="75">
        <f t="shared" si="48"/>
        <v>50</v>
      </c>
      <c r="L512" s="101" t="e">
        <f t="shared" si="43"/>
        <v>#DIV/0!</v>
      </c>
    </row>
    <row r="513" spans="1:12" ht="11.25" customHeight="1">
      <c r="A513" s="108"/>
      <c r="B513" s="112"/>
      <c r="C513" s="13">
        <v>4300</v>
      </c>
      <c r="D513" s="13" t="s">
        <v>133</v>
      </c>
      <c r="E513" s="61">
        <v>15425.16</v>
      </c>
      <c r="F513" s="75">
        <v>93</v>
      </c>
      <c r="G513" s="61">
        <v>10276</v>
      </c>
      <c r="H513" s="61">
        <v>20285.36</v>
      </c>
      <c r="I513" s="61">
        <v>18916.15</v>
      </c>
      <c r="J513" s="74">
        <f t="shared" si="45"/>
        <v>93.25025535657244</v>
      </c>
      <c r="K513" s="75">
        <f t="shared" si="48"/>
        <v>122.63179117753073</v>
      </c>
      <c r="L513" s="101" t="e">
        <f t="shared" si="43"/>
        <v>#DIV/0!</v>
      </c>
    </row>
    <row r="514" spans="1:12" ht="33" customHeight="1">
      <c r="A514" s="108"/>
      <c r="B514" s="112"/>
      <c r="C514" s="13">
        <v>4370</v>
      </c>
      <c r="D514" s="13" t="s">
        <v>171</v>
      </c>
      <c r="E514" s="61">
        <v>1991.61</v>
      </c>
      <c r="F514" s="75">
        <v>84</v>
      </c>
      <c r="G514" s="61">
        <v>2200</v>
      </c>
      <c r="H514" s="61">
        <v>1002</v>
      </c>
      <c r="I514" s="61">
        <v>960.77</v>
      </c>
      <c r="J514" s="74">
        <f t="shared" si="45"/>
        <v>95.88522954091816</v>
      </c>
      <c r="K514" s="75">
        <f t="shared" si="48"/>
        <v>48.24087045154423</v>
      </c>
      <c r="L514" s="101" t="e">
        <f t="shared" si="43"/>
        <v>#DIV/0!</v>
      </c>
    </row>
    <row r="515" spans="1:12" ht="21.75" customHeight="1">
      <c r="A515" s="108"/>
      <c r="B515" s="112"/>
      <c r="C515" s="13">
        <v>4400</v>
      </c>
      <c r="D515" s="13" t="s">
        <v>180</v>
      </c>
      <c r="E515" s="61">
        <v>1613.28</v>
      </c>
      <c r="F515" s="75">
        <v>100</v>
      </c>
      <c r="G515" s="61">
        <v>1651</v>
      </c>
      <c r="H515" s="61">
        <v>1716</v>
      </c>
      <c r="I515" s="61">
        <v>1676.28</v>
      </c>
      <c r="J515" s="75">
        <f t="shared" si="45"/>
        <v>97.68531468531468</v>
      </c>
      <c r="K515" s="75">
        <f t="shared" si="48"/>
        <v>103.90508777149658</v>
      </c>
      <c r="L515" s="101" t="e">
        <f t="shared" si="43"/>
        <v>#DIV/0!</v>
      </c>
    </row>
    <row r="516" spans="1:12" ht="11.25" customHeight="1">
      <c r="A516" s="108"/>
      <c r="B516" s="112"/>
      <c r="C516" s="13">
        <v>4410</v>
      </c>
      <c r="D516" s="13" t="s">
        <v>73</v>
      </c>
      <c r="E516" s="61">
        <v>424</v>
      </c>
      <c r="F516" s="75">
        <v>100</v>
      </c>
      <c r="G516" s="61">
        <v>416</v>
      </c>
      <c r="H516" s="61">
        <v>89.8</v>
      </c>
      <c r="I516" s="61">
        <v>89.8</v>
      </c>
      <c r="J516" s="74">
        <f t="shared" si="45"/>
        <v>100</v>
      </c>
      <c r="K516" s="75">
        <f t="shared" si="48"/>
        <v>21.179245283018865</v>
      </c>
      <c r="L516" s="101" t="e">
        <f t="shared" si="43"/>
        <v>#DIV/0!</v>
      </c>
    </row>
    <row r="517" spans="1:12" ht="11.25" customHeight="1">
      <c r="A517" s="108"/>
      <c r="B517" s="112"/>
      <c r="C517" s="13">
        <v>4440</v>
      </c>
      <c r="D517" s="13" t="s">
        <v>143</v>
      </c>
      <c r="E517" s="61">
        <v>2620</v>
      </c>
      <c r="F517" s="75">
        <v>100</v>
      </c>
      <c r="G517" s="61">
        <v>2800</v>
      </c>
      <c r="H517" s="61">
        <v>2735</v>
      </c>
      <c r="I517" s="61">
        <v>2735</v>
      </c>
      <c r="J517" s="75">
        <f t="shared" si="45"/>
        <v>100</v>
      </c>
      <c r="K517" s="75">
        <f t="shared" si="48"/>
        <v>104.38931297709924</v>
      </c>
      <c r="L517" s="101" t="e">
        <f t="shared" si="43"/>
        <v>#DIV/0!</v>
      </c>
    </row>
    <row r="518" spans="1:12" ht="11.25" customHeight="1">
      <c r="A518" s="108"/>
      <c r="B518" s="112"/>
      <c r="C518" s="13">
        <v>4700</v>
      </c>
      <c r="D518" s="13" t="s">
        <v>178</v>
      </c>
      <c r="E518" s="61">
        <v>2264</v>
      </c>
      <c r="F518" s="75">
        <v>100</v>
      </c>
      <c r="G518" s="61">
        <v>2546</v>
      </c>
      <c r="H518" s="61">
        <v>1243</v>
      </c>
      <c r="I518" s="61">
        <v>1243</v>
      </c>
      <c r="J518" s="75">
        <f t="shared" si="45"/>
        <v>100</v>
      </c>
      <c r="K518" s="75">
        <f t="shared" si="48"/>
        <v>54.90282685512368</v>
      </c>
      <c r="L518" s="101" t="e">
        <f t="shared" si="43"/>
        <v>#DIV/0!</v>
      </c>
    </row>
    <row r="519" spans="1:12" ht="33" customHeight="1">
      <c r="A519" s="108"/>
      <c r="B519" s="112"/>
      <c r="C519" s="13">
        <v>4740</v>
      </c>
      <c r="D519" s="13" t="s">
        <v>173</v>
      </c>
      <c r="E519" s="61">
        <v>948</v>
      </c>
      <c r="F519" s="75">
        <v>100</v>
      </c>
      <c r="G519" s="61"/>
      <c r="H519" s="61"/>
      <c r="I519" s="61"/>
      <c r="J519" s="75"/>
      <c r="K519" s="75"/>
      <c r="L519" s="101" t="e">
        <f t="shared" si="43"/>
        <v>#DIV/0!</v>
      </c>
    </row>
    <row r="520" spans="1:12" ht="34.5" customHeight="1">
      <c r="A520" s="108"/>
      <c r="B520" s="112"/>
      <c r="C520" s="13">
        <v>4750</v>
      </c>
      <c r="D520" s="13" t="s">
        <v>181</v>
      </c>
      <c r="E520" s="61">
        <v>3249.28</v>
      </c>
      <c r="F520" s="75">
        <v>100</v>
      </c>
      <c r="G520" s="61"/>
      <c r="H520" s="61"/>
      <c r="I520" s="61"/>
      <c r="J520" s="75"/>
      <c r="K520" s="75"/>
      <c r="L520" s="101" t="e">
        <f t="shared" si="43"/>
        <v>#DIV/0!</v>
      </c>
    </row>
    <row r="521" spans="1:12" ht="23.25" customHeight="1">
      <c r="A521" s="108"/>
      <c r="B521" s="112">
        <v>85213</v>
      </c>
      <c r="C521" s="2"/>
      <c r="D521" s="2" t="s">
        <v>145</v>
      </c>
      <c r="E521" s="59">
        <f>E522</f>
        <v>27126.04</v>
      </c>
      <c r="F521" s="71">
        <v>97</v>
      </c>
      <c r="G521" s="68">
        <f>+G522</f>
        <v>28617</v>
      </c>
      <c r="H521" s="68">
        <f>+H522</f>
        <v>28818</v>
      </c>
      <c r="I521" s="68">
        <f>+I522</f>
        <v>28467.37</v>
      </c>
      <c r="J521" s="73">
        <f t="shared" si="45"/>
        <v>98.7832951627455</v>
      </c>
      <c r="K521" s="71">
        <f t="shared" si="48"/>
        <v>104.94480580283741</v>
      </c>
      <c r="L521" s="101" t="e">
        <f t="shared" si="43"/>
        <v>#DIV/0!</v>
      </c>
    </row>
    <row r="522" spans="1:12" ht="22.5" customHeight="1">
      <c r="A522" s="108"/>
      <c r="B522" s="112"/>
      <c r="C522" s="13">
        <v>4130</v>
      </c>
      <c r="D522" s="13" t="s">
        <v>146</v>
      </c>
      <c r="E522" s="61">
        <v>27126.04</v>
      </c>
      <c r="F522" s="75">
        <v>97</v>
      </c>
      <c r="G522" s="61">
        <v>28617</v>
      </c>
      <c r="H522" s="61">
        <v>28818</v>
      </c>
      <c r="I522" s="61">
        <v>28467.37</v>
      </c>
      <c r="J522" s="74">
        <f t="shared" si="45"/>
        <v>98.7832951627455</v>
      </c>
      <c r="K522" s="75"/>
      <c r="L522" s="101" t="e">
        <f t="shared" si="43"/>
        <v>#DIV/0!</v>
      </c>
    </row>
    <row r="523" spans="1:12" ht="21.75" customHeight="1">
      <c r="A523" s="108"/>
      <c r="B523" s="111">
        <v>85214</v>
      </c>
      <c r="C523" s="13"/>
      <c r="D523" s="2" t="s">
        <v>147</v>
      </c>
      <c r="E523" s="68">
        <f>E524+E525</f>
        <v>94219.24</v>
      </c>
      <c r="F523" s="71">
        <v>93</v>
      </c>
      <c r="G523" s="68">
        <f>G524+G525</f>
        <v>61630</v>
      </c>
      <c r="H523" s="68">
        <f>H524+H525</f>
        <v>95144</v>
      </c>
      <c r="I523" s="68">
        <f>I524+I525</f>
        <v>91634.09</v>
      </c>
      <c r="J523" s="73">
        <f>(I523/H523)*100</f>
        <v>96.31094971832171</v>
      </c>
      <c r="K523" s="71">
        <f>(I523/E523)*100</f>
        <v>97.25623980834487</v>
      </c>
      <c r="L523" s="101" t="e">
        <f t="shared" si="43"/>
        <v>#DIV/0!</v>
      </c>
    </row>
    <row r="524" spans="1:12" ht="10.5" customHeight="1">
      <c r="A524" s="108"/>
      <c r="B524" s="128"/>
      <c r="C524" s="13">
        <v>3110</v>
      </c>
      <c r="D524" s="13" t="s">
        <v>148</v>
      </c>
      <c r="E524" s="61">
        <v>94219.24</v>
      </c>
      <c r="F524" s="75">
        <v>93</v>
      </c>
      <c r="G524" s="61">
        <v>61630</v>
      </c>
      <c r="H524" s="61">
        <v>90344</v>
      </c>
      <c r="I524" s="61">
        <v>86834.09</v>
      </c>
      <c r="J524" s="74">
        <f t="shared" si="45"/>
        <v>96.1149495262552</v>
      </c>
      <c r="K524" s="75">
        <f aca="true" t="shared" si="49" ref="K524:K544">(I524/E524)*100</f>
        <v>92.16173893994474</v>
      </c>
      <c r="L524" s="101" t="e">
        <f t="shared" si="43"/>
        <v>#DIV/0!</v>
      </c>
    </row>
    <row r="525" spans="1:12" ht="10.5" customHeight="1">
      <c r="A525" s="108"/>
      <c r="B525" s="127"/>
      <c r="C525" s="13">
        <v>3119</v>
      </c>
      <c r="D525" s="13" t="s">
        <v>148</v>
      </c>
      <c r="E525" s="61"/>
      <c r="F525" s="75"/>
      <c r="G525" s="61"/>
      <c r="H525" s="61">
        <v>4800</v>
      </c>
      <c r="I525" s="61">
        <v>4800</v>
      </c>
      <c r="J525" s="74">
        <f t="shared" si="45"/>
        <v>100</v>
      </c>
      <c r="K525" s="75"/>
      <c r="L525" s="101" t="e">
        <f t="shared" si="43"/>
        <v>#DIV/0!</v>
      </c>
    </row>
    <row r="526" spans="1:12" ht="12.75" customHeight="1">
      <c r="A526" s="108"/>
      <c r="B526" s="112">
        <v>85215</v>
      </c>
      <c r="C526" s="2"/>
      <c r="D526" s="2" t="s">
        <v>149</v>
      </c>
      <c r="E526" s="68">
        <f>E527</f>
        <v>121949.83</v>
      </c>
      <c r="F526" s="71">
        <v>100</v>
      </c>
      <c r="G526" s="68">
        <f>G527</f>
        <v>100000</v>
      </c>
      <c r="H526" s="68">
        <f>H527</f>
        <v>99240</v>
      </c>
      <c r="I526" s="68">
        <f>I527</f>
        <v>99234.22</v>
      </c>
      <c r="J526" s="73">
        <f t="shared" si="45"/>
        <v>99.99417573559049</v>
      </c>
      <c r="K526" s="71">
        <f t="shared" si="49"/>
        <v>81.3729875638203</v>
      </c>
      <c r="L526" s="101" t="e">
        <f t="shared" si="43"/>
        <v>#DIV/0!</v>
      </c>
    </row>
    <row r="527" spans="1:12" ht="12" customHeight="1">
      <c r="A527" s="108"/>
      <c r="B527" s="112"/>
      <c r="C527" s="13">
        <v>3110</v>
      </c>
      <c r="D527" s="13" t="s">
        <v>108</v>
      </c>
      <c r="E527" s="61">
        <v>121949.83</v>
      </c>
      <c r="F527" s="75">
        <v>100</v>
      </c>
      <c r="G527" s="61">
        <v>100000</v>
      </c>
      <c r="H527" s="61">
        <v>99240</v>
      </c>
      <c r="I527" s="61">
        <v>99234.22</v>
      </c>
      <c r="J527" s="74">
        <f t="shared" si="45"/>
        <v>99.99417573559049</v>
      </c>
      <c r="K527" s="75">
        <f t="shared" si="49"/>
        <v>81.3729875638203</v>
      </c>
      <c r="L527" s="101" t="e">
        <f t="shared" si="43"/>
        <v>#DIV/0!</v>
      </c>
    </row>
    <row r="528" spans="1:12" s="24" customFormat="1" ht="12" customHeight="1">
      <c r="A528" s="108"/>
      <c r="B528" s="77">
        <v>85216</v>
      </c>
      <c r="C528" s="2"/>
      <c r="D528" s="2" t="s">
        <v>244</v>
      </c>
      <c r="E528" s="5">
        <f>E529</f>
        <v>222782.43</v>
      </c>
      <c r="F528" s="3">
        <v>99</v>
      </c>
      <c r="G528" s="5">
        <f>G529</f>
        <v>102756</v>
      </c>
      <c r="H528" s="5">
        <f>H529</f>
        <v>214017</v>
      </c>
      <c r="I528" s="5">
        <f>I529</f>
        <v>213468.06</v>
      </c>
      <c r="J528" s="73">
        <f t="shared" si="45"/>
        <v>99.74350635697165</v>
      </c>
      <c r="K528" s="75">
        <f t="shared" si="49"/>
        <v>95.81907334433869</v>
      </c>
      <c r="L528" s="101" t="e">
        <f aca="true" t="shared" si="50" ref="L528:L591">I528/I1275*100</f>
        <v>#DIV/0!</v>
      </c>
    </row>
    <row r="529" spans="1:12" ht="12" customHeight="1">
      <c r="A529" s="108"/>
      <c r="B529" s="77"/>
      <c r="C529" s="13">
        <v>3110</v>
      </c>
      <c r="D529" s="13" t="s">
        <v>108</v>
      </c>
      <c r="E529" s="61">
        <v>222782.43</v>
      </c>
      <c r="F529" s="75">
        <v>99</v>
      </c>
      <c r="G529" s="61">
        <v>102756</v>
      </c>
      <c r="H529" s="61">
        <v>214017</v>
      </c>
      <c r="I529" s="61">
        <v>213468.06</v>
      </c>
      <c r="J529" s="22">
        <f t="shared" si="45"/>
        <v>99.74350635697165</v>
      </c>
      <c r="K529" s="75">
        <f t="shared" si="49"/>
        <v>95.81907334433869</v>
      </c>
      <c r="L529" s="101" t="e">
        <f t="shared" si="50"/>
        <v>#DIV/0!</v>
      </c>
    </row>
    <row r="530" spans="1:12" ht="21">
      <c r="A530" s="108"/>
      <c r="B530" s="111">
        <v>85219</v>
      </c>
      <c r="C530" s="2"/>
      <c r="D530" s="2" t="s">
        <v>150</v>
      </c>
      <c r="E530" s="68">
        <f>SUM(E531:E553)</f>
        <v>485078.48000000004</v>
      </c>
      <c r="F530" s="71">
        <v>97</v>
      </c>
      <c r="G530" s="68">
        <f>SUM(G531:G553)</f>
        <v>493735</v>
      </c>
      <c r="H530" s="68">
        <f>SUM(H531:H553)</f>
        <v>500392</v>
      </c>
      <c r="I530" s="68">
        <f>SUM(I531:I553)</f>
        <v>494194.55000000005</v>
      </c>
      <c r="J530" s="73">
        <f t="shared" si="45"/>
        <v>98.76148099889687</v>
      </c>
      <c r="K530" s="71">
        <f t="shared" si="49"/>
        <v>101.87929796432115</v>
      </c>
      <c r="L530" s="101" t="e">
        <f t="shared" si="50"/>
        <v>#DIV/0!</v>
      </c>
    </row>
    <row r="531" spans="1:12" ht="26.25" customHeight="1">
      <c r="A531" s="108"/>
      <c r="B531" s="128"/>
      <c r="C531" s="13">
        <v>3020</v>
      </c>
      <c r="D531" s="13" t="s">
        <v>129</v>
      </c>
      <c r="E531" s="61">
        <v>4390.6</v>
      </c>
      <c r="F531" s="75">
        <v>94</v>
      </c>
      <c r="G531" s="61">
        <v>3752</v>
      </c>
      <c r="H531" s="61">
        <v>3063</v>
      </c>
      <c r="I531" s="61">
        <v>3063</v>
      </c>
      <c r="J531" s="75">
        <f t="shared" si="45"/>
        <v>100</v>
      </c>
      <c r="K531" s="75">
        <f t="shared" si="49"/>
        <v>69.76267480526579</v>
      </c>
      <c r="L531" s="101" t="e">
        <f t="shared" si="50"/>
        <v>#DIV/0!</v>
      </c>
    </row>
    <row r="532" spans="1:12" ht="22.5">
      <c r="A532" s="108"/>
      <c r="B532" s="128"/>
      <c r="C532" s="13">
        <v>4010</v>
      </c>
      <c r="D532" s="13" t="s">
        <v>140</v>
      </c>
      <c r="E532" s="61">
        <v>309337.57</v>
      </c>
      <c r="F532" s="75">
        <v>97</v>
      </c>
      <c r="G532" s="61">
        <v>305000</v>
      </c>
      <c r="H532" s="61">
        <v>314096</v>
      </c>
      <c r="I532" s="61">
        <v>314071.06</v>
      </c>
      <c r="J532" s="74">
        <f t="shared" si="45"/>
        <v>99.99205975243237</v>
      </c>
      <c r="K532" s="75">
        <f t="shared" si="49"/>
        <v>101.53020210251216</v>
      </c>
      <c r="L532" s="101" t="e">
        <f t="shared" si="50"/>
        <v>#DIV/0!</v>
      </c>
    </row>
    <row r="533" spans="1:12" ht="23.25" customHeight="1">
      <c r="A533" s="108"/>
      <c r="B533" s="128"/>
      <c r="C533" s="13">
        <v>4040</v>
      </c>
      <c r="D533" s="13" t="s">
        <v>130</v>
      </c>
      <c r="E533" s="61">
        <v>23244.39</v>
      </c>
      <c r="F533" s="75">
        <v>100</v>
      </c>
      <c r="G533" s="61">
        <v>26728</v>
      </c>
      <c r="H533" s="61">
        <v>26237</v>
      </c>
      <c r="I533" s="61">
        <v>24323.06</v>
      </c>
      <c r="J533" s="75">
        <f t="shared" si="45"/>
        <v>92.70518733086863</v>
      </c>
      <c r="K533" s="75">
        <f t="shared" si="49"/>
        <v>104.64056058257498</v>
      </c>
      <c r="L533" s="101" t="e">
        <f t="shared" si="50"/>
        <v>#DIV/0!</v>
      </c>
    </row>
    <row r="534" spans="1:12" ht="11.25">
      <c r="A534" s="108"/>
      <c r="B534" s="128"/>
      <c r="C534" s="13">
        <v>4110</v>
      </c>
      <c r="D534" s="13" t="s">
        <v>141</v>
      </c>
      <c r="E534" s="61">
        <v>49445.92</v>
      </c>
      <c r="F534" s="75">
        <v>94</v>
      </c>
      <c r="G534" s="61">
        <v>51300</v>
      </c>
      <c r="H534" s="61">
        <v>50898</v>
      </c>
      <c r="I534" s="61">
        <v>50813.01</v>
      </c>
      <c r="J534" s="75">
        <f>(I534/H534)*100</f>
        <v>99.83301897913475</v>
      </c>
      <c r="K534" s="75">
        <f t="shared" si="49"/>
        <v>102.76481861395239</v>
      </c>
      <c r="L534" s="101" t="e">
        <f t="shared" si="50"/>
        <v>#DIV/0!</v>
      </c>
    </row>
    <row r="535" spans="1:12" ht="15" customHeight="1">
      <c r="A535" s="108"/>
      <c r="B535" s="128"/>
      <c r="C535" s="13">
        <v>4120</v>
      </c>
      <c r="D535" s="13" t="s">
        <v>77</v>
      </c>
      <c r="E535" s="61">
        <v>7712.44</v>
      </c>
      <c r="F535" s="75">
        <v>92</v>
      </c>
      <c r="G535" s="61">
        <v>8000</v>
      </c>
      <c r="H535" s="61">
        <v>6844</v>
      </c>
      <c r="I535" s="61">
        <v>6645.95</v>
      </c>
      <c r="J535" s="74">
        <f t="shared" si="45"/>
        <v>97.1062244301578</v>
      </c>
      <c r="K535" s="75">
        <f t="shared" si="49"/>
        <v>86.17182110979145</v>
      </c>
      <c r="L535" s="101" t="e">
        <f t="shared" si="50"/>
        <v>#DIV/0!</v>
      </c>
    </row>
    <row r="536" spans="1:12" ht="22.5">
      <c r="A536" s="108"/>
      <c r="B536" s="128"/>
      <c r="C536" s="13">
        <v>4170</v>
      </c>
      <c r="D536" s="13" t="s">
        <v>32</v>
      </c>
      <c r="E536" s="61">
        <v>1353.2</v>
      </c>
      <c r="F536" s="75">
        <v>45</v>
      </c>
      <c r="G536" s="61">
        <v>3400</v>
      </c>
      <c r="H536" s="61">
        <v>47</v>
      </c>
      <c r="I536" s="61">
        <v>46.8</v>
      </c>
      <c r="J536" s="75">
        <f t="shared" si="45"/>
        <v>99.57446808510639</v>
      </c>
      <c r="K536" s="75">
        <f t="shared" si="49"/>
        <v>3.4584688146615425</v>
      </c>
      <c r="L536" s="101" t="e">
        <f t="shared" si="50"/>
        <v>#DIV/0!</v>
      </c>
    </row>
    <row r="537" spans="1:12" ht="12.75" customHeight="1">
      <c r="A537" s="108"/>
      <c r="B537" s="128"/>
      <c r="C537" s="13">
        <v>4210</v>
      </c>
      <c r="D537" s="13" t="s">
        <v>14</v>
      </c>
      <c r="E537" s="61">
        <v>21782.09</v>
      </c>
      <c r="F537" s="75">
        <v>99</v>
      </c>
      <c r="G537" s="61">
        <v>30000</v>
      </c>
      <c r="H537" s="61">
        <v>29183</v>
      </c>
      <c r="I537" s="61">
        <v>28692.05</v>
      </c>
      <c r="J537" s="74">
        <f t="shared" si="45"/>
        <v>98.31768495356886</v>
      </c>
      <c r="K537" s="75">
        <f t="shared" si="49"/>
        <v>131.72312666048117</v>
      </c>
      <c r="L537" s="101" t="e">
        <f t="shared" si="50"/>
        <v>#DIV/0!</v>
      </c>
    </row>
    <row r="538" spans="1:12" ht="11.25">
      <c r="A538" s="108"/>
      <c r="B538" s="128"/>
      <c r="C538" s="13">
        <v>4260</v>
      </c>
      <c r="D538" s="13" t="s">
        <v>15</v>
      </c>
      <c r="E538" s="61">
        <v>12338.82</v>
      </c>
      <c r="F538" s="75">
        <v>96</v>
      </c>
      <c r="G538" s="61">
        <v>12200</v>
      </c>
      <c r="H538" s="61">
        <v>16484</v>
      </c>
      <c r="I538" s="61">
        <v>16012.64</v>
      </c>
      <c r="J538" s="74">
        <f t="shared" si="45"/>
        <v>97.14049987867021</v>
      </c>
      <c r="K538" s="75">
        <f t="shared" si="49"/>
        <v>129.77448410788065</v>
      </c>
      <c r="L538" s="101" t="e">
        <f t="shared" si="50"/>
        <v>#DIV/0!</v>
      </c>
    </row>
    <row r="539" spans="1:12" ht="15" customHeight="1">
      <c r="A539" s="108"/>
      <c r="B539" s="128"/>
      <c r="C539" s="13">
        <v>4270</v>
      </c>
      <c r="D539" s="13" t="s">
        <v>17</v>
      </c>
      <c r="E539" s="61">
        <v>4389.65</v>
      </c>
      <c r="F539" s="75">
        <v>99</v>
      </c>
      <c r="G539" s="61">
        <v>4552</v>
      </c>
      <c r="H539" s="61">
        <v>3294</v>
      </c>
      <c r="I539" s="61">
        <v>3253.81</v>
      </c>
      <c r="J539" s="74">
        <f t="shared" si="45"/>
        <v>98.77990285367333</v>
      </c>
      <c r="K539" s="75">
        <f t="shared" si="49"/>
        <v>74.12458852072488</v>
      </c>
      <c r="L539" s="101" t="e">
        <f t="shared" si="50"/>
        <v>#DIV/0!</v>
      </c>
    </row>
    <row r="540" spans="1:12" ht="15.75" customHeight="1">
      <c r="A540" s="108"/>
      <c r="B540" s="128"/>
      <c r="C540" s="13">
        <v>4280</v>
      </c>
      <c r="D540" s="13" t="s">
        <v>80</v>
      </c>
      <c r="E540" s="61">
        <v>260</v>
      </c>
      <c r="F540" s="75">
        <v>74</v>
      </c>
      <c r="G540" s="61">
        <v>350</v>
      </c>
      <c r="H540" s="61">
        <v>360</v>
      </c>
      <c r="I540" s="61">
        <v>360</v>
      </c>
      <c r="J540" s="75">
        <f t="shared" si="45"/>
        <v>100</v>
      </c>
      <c r="K540" s="75">
        <f t="shared" si="49"/>
        <v>138.46153846153845</v>
      </c>
      <c r="L540" s="101" t="e">
        <f t="shared" si="50"/>
        <v>#DIV/0!</v>
      </c>
    </row>
    <row r="541" spans="1:12" ht="11.25">
      <c r="A541" s="108"/>
      <c r="B541" s="128"/>
      <c r="C541" s="13">
        <v>4300</v>
      </c>
      <c r="D541" s="13" t="s">
        <v>133</v>
      </c>
      <c r="E541" s="61">
        <v>19108.59</v>
      </c>
      <c r="F541" s="75">
        <v>98</v>
      </c>
      <c r="G541" s="61">
        <v>18074</v>
      </c>
      <c r="H541" s="61">
        <v>18900</v>
      </c>
      <c r="I541" s="61">
        <v>17544.58</v>
      </c>
      <c r="J541" s="75">
        <f t="shared" si="45"/>
        <v>92.82846560846562</v>
      </c>
      <c r="K541" s="75">
        <f t="shared" si="49"/>
        <v>91.81514700980031</v>
      </c>
      <c r="L541" s="101" t="e">
        <f t="shared" si="50"/>
        <v>#DIV/0!</v>
      </c>
    </row>
    <row r="542" spans="1:12" ht="14.25" customHeight="1">
      <c r="A542" s="108"/>
      <c r="B542" s="128"/>
      <c r="C542" s="13">
        <v>4350</v>
      </c>
      <c r="D542" s="13" t="s">
        <v>151</v>
      </c>
      <c r="E542" s="61">
        <v>577.08</v>
      </c>
      <c r="F542" s="75">
        <v>83</v>
      </c>
      <c r="G542" s="61">
        <v>698</v>
      </c>
      <c r="H542" s="61">
        <v>698</v>
      </c>
      <c r="I542" s="61">
        <v>539</v>
      </c>
      <c r="J542" s="75">
        <f t="shared" si="45"/>
        <v>77.22063037249283</v>
      </c>
      <c r="K542" s="75">
        <f t="shared" si="49"/>
        <v>93.40126152353227</v>
      </c>
      <c r="L542" s="101" t="e">
        <f t="shared" si="50"/>
        <v>#DIV/0!</v>
      </c>
    </row>
    <row r="543" spans="1:12" ht="36" customHeight="1">
      <c r="A543" s="108"/>
      <c r="B543" s="128"/>
      <c r="C543" s="13">
        <v>4360</v>
      </c>
      <c r="D543" s="13" t="s">
        <v>170</v>
      </c>
      <c r="E543" s="61"/>
      <c r="F543" s="75"/>
      <c r="G543" s="61"/>
      <c r="H543" s="61">
        <v>300</v>
      </c>
      <c r="I543" s="61">
        <v>263.5</v>
      </c>
      <c r="J543" s="75">
        <f t="shared" si="45"/>
        <v>87.83333333333333</v>
      </c>
      <c r="K543" s="75"/>
      <c r="L543" s="101" t="e">
        <f t="shared" si="50"/>
        <v>#DIV/0!</v>
      </c>
    </row>
    <row r="544" spans="1:12" ht="33" customHeight="1">
      <c r="A544" s="108"/>
      <c r="B544" s="128"/>
      <c r="C544" s="13">
        <v>4370</v>
      </c>
      <c r="D544" s="13" t="s">
        <v>171</v>
      </c>
      <c r="E544" s="61">
        <v>1801.2</v>
      </c>
      <c r="F544" s="75">
        <v>90</v>
      </c>
      <c r="G544" s="61">
        <v>2271</v>
      </c>
      <c r="H544" s="61">
        <v>2941</v>
      </c>
      <c r="I544" s="61">
        <v>2750.28</v>
      </c>
      <c r="J544" s="75">
        <f t="shared" si="45"/>
        <v>93.51513090785448</v>
      </c>
      <c r="K544" s="75">
        <f t="shared" si="49"/>
        <v>152.69153897401733</v>
      </c>
      <c r="L544" s="101" t="e">
        <f t="shared" si="50"/>
        <v>#DIV/0!</v>
      </c>
    </row>
    <row r="545" spans="1:12" ht="34.5" customHeight="1">
      <c r="A545" s="108"/>
      <c r="B545" s="128"/>
      <c r="C545" s="13">
        <v>4390</v>
      </c>
      <c r="D545" s="13" t="s">
        <v>184</v>
      </c>
      <c r="E545" s="61"/>
      <c r="F545" s="75"/>
      <c r="G545" s="61">
        <v>200</v>
      </c>
      <c r="H545" s="61">
        <v>200</v>
      </c>
      <c r="I545" s="61"/>
      <c r="J545" s="75">
        <f t="shared" si="45"/>
        <v>0</v>
      </c>
      <c r="K545" s="75"/>
      <c r="L545" s="101" t="e">
        <f t="shared" si="50"/>
        <v>#DIV/0!</v>
      </c>
    </row>
    <row r="546" spans="1:12" ht="24" customHeight="1">
      <c r="A546" s="108"/>
      <c r="B546" s="128"/>
      <c r="C546" s="13">
        <v>4400</v>
      </c>
      <c r="D546" s="13" t="s">
        <v>180</v>
      </c>
      <c r="E546" s="61">
        <v>6199.72</v>
      </c>
      <c r="F546" s="75">
        <v>95</v>
      </c>
      <c r="G546" s="61">
        <v>6650</v>
      </c>
      <c r="H546" s="61">
        <v>6950</v>
      </c>
      <c r="I546" s="61">
        <v>6390.05</v>
      </c>
      <c r="J546" s="75">
        <f t="shared" si="45"/>
        <v>91.9431654676259</v>
      </c>
      <c r="K546" s="75">
        <f>(I546/E546)*100</f>
        <v>103.06997735381597</v>
      </c>
      <c r="L546" s="101" t="e">
        <f t="shared" si="50"/>
        <v>#DIV/0!</v>
      </c>
    </row>
    <row r="547" spans="1:12" ht="15.75" customHeight="1">
      <c r="A547" s="108"/>
      <c r="B547" s="128"/>
      <c r="C547" s="13">
        <v>4410</v>
      </c>
      <c r="D547" s="13" t="s">
        <v>73</v>
      </c>
      <c r="E547" s="61">
        <v>744.48</v>
      </c>
      <c r="F547" s="75">
        <v>90</v>
      </c>
      <c r="G547" s="61">
        <v>710</v>
      </c>
      <c r="H547" s="61">
        <v>710</v>
      </c>
      <c r="I547" s="61">
        <v>695.26</v>
      </c>
      <c r="J547" s="74">
        <f t="shared" si="45"/>
        <v>97.92394366197183</v>
      </c>
      <c r="K547" s="75">
        <f>(I547/E547)*100</f>
        <v>93.38867397378036</v>
      </c>
      <c r="L547" s="101" t="e">
        <f t="shared" si="50"/>
        <v>#DIV/0!</v>
      </c>
    </row>
    <row r="548" spans="1:12" ht="12" customHeight="1">
      <c r="A548" s="108"/>
      <c r="B548" s="128"/>
      <c r="C548" s="13">
        <v>4420</v>
      </c>
      <c r="D548" s="13" t="s">
        <v>74</v>
      </c>
      <c r="E548" s="61"/>
      <c r="F548" s="75"/>
      <c r="G548" s="61">
        <v>100</v>
      </c>
      <c r="H548" s="61">
        <v>100</v>
      </c>
      <c r="I548" s="61"/>
      <c r="J548" s="74">
        <f t="shared" si="45"/>
        <v>0</v>
      </c>
      <c r="K548" s="75"/>
      <c r="L548" s="101" t="e">
        <f t="shared" si="50"/>
        <v>#DIV/0!</v>
      </c>
    </row>
    <row r="549" spans="1:12" ht="13.5" customHeight="1">
      <c r="A549" s="108"/>
      <c r="B549" s="128"/>
      <c r="C549" s="13">
        <v>4430</v>
      </c>
      <c r="D549" s="13" t="s">
        <v>35</v>
      </c>
      <c r="E549" s="61">
        <v>3178.5</v>
      </c>
      <c r="F549" s="75">
        <v>96</v>
      </c>
      <c r="G549" s="61">
        <v>3400</v>
      </c>
      <c r="H549" s="61">
        <v>3400</v>
      </c>
      <c r="I549" s="61">
        <v>3344</v>
      </c>
      <c r="J549" s="74">
        <f t="shared" si="45"/>
        <v>98.3529411764706</v>
      </c>
      <c r="K549" s="75">
        <f aca="true" t="shared" si="51" ref="K549:K565">(I549/E549)*100</f>
        <v>105.20685858109171</v>
      </c>
      <c r="L549" s="101" t="e">
        <f t="shared" si="50"/>
        <v>#DIV/0!</v>
      </c>
    </row>
    <row r="550" spans="1:12" ht="11.25">
      <c r="A550" s="108"/>
      <c r="B550" s="128"/>
      <c r="C550" s="13">
        <v>4440</v>
      </c>
      <c r="D550" s="13" t="s">
        <v>143</v>
      </c>
      <c r="E550" s="61">
        <v>10588</v>
      </c>
      <c r="F550" s="75">
        <v>100</v>
      </c>
      <c r="G550" s="61">
        <v>11200</v>
      </c>
      <c r="H550" s="61">
        <v>11200</v>
      </c>
      <c r="I550" s="61">
        <v>10900</v>
      </c>
      <c r="J550" s="75">
        <f t="shared" si="45"/>
        <v>97.32142857142857</v>
      </c>
      <c r="K550" s="75">
        <f t="shared" si="51"/>
        <v>102.94673214960332</v>
      </c>
      <c r="L550" s="101" t="e">
        <f t="shared" si="50"/>
        <v>#DIV/0!</v>
      </c>
    </row>
    <row r="551" spans="1:12" ht="33.75" customHeight="1">
      <c r="A551" s="108"/>
      <c r="B551" s="128"/>
      <c r="C551" s="13">
        <v>4700</v>
      </c>
      <c r="D551" s="13" t="s">
        <v>178</v>
      </c>
      <c r="E551" s="61">
        <v>4569</v>
      </c>
      <c r="F551" s="75">
        <v>100</v>
      </c>
      <c r="G551" s="61">
        <v>5150</v>
      </c>
      <c r="H551" s="61">
        <v>4487</v>
      </c>
      <c r="I551" s="61">
        <v>4486.5</v>
      </c>
      <c r="J551" s="75">
        <f t="shared" si="45"/>
        <v>99.98885669712503</v>
      </c>
      <c r="K551" s="75">
        <f t="shared" si="51"/>
        <v>98.19435325016414</v>
      </c>
      <c r="L551" s="101" t="e">
        <f t="shared" si="50"/>
        <v>#DIV/0!</v>
      </c>
    </row>
    <row r="552" spans="1:12" ht="33.75" customHeight="1">
      <c r="A552" s="108"/>
      <c r="B552" s="128"/>
      <c r="C552" s="13">
        <v>4740</v>
      </c>
      <c r="D552" s="13" t="s">
        <v>173</v>
      </c>
      <c r="E552" s="61">
        <v>1687.62</v>
      </c>
      <c r="F552" s="75">
        <v>98</v>
      </c>
      <c r="G552" s="61"/>
      <c r="H552" s="61"/>
      <c r="I552" s="61"/>
      <c r="J552" s="74"/>
      <c r="K552" s="75"/>
      <c r="L552" s="101" t="e">
        <f t="shared" si="50"/>
        <v>#DIV/0!</v>
      </c>
    </row>
    <row r="553" spans="1:12" ht="34.5" customHeight="1">
      <c r="A553" s="108"/>
      <c r="B553" s="128"/>
      <c r="C553" s="13">
        <v>4750</v>
      </c>
      <c r="D553" s="13" t="s">
        <v>181</v>
      </c>
      <c r="E553" s="61">
        <v>2369.61</v>
      </c>
      <c r="F553" s="75">
        <v>91</v>
      </c>
      <c r="G553" s="61"/>
      <c r="H553" s="61"/>
      <c r="I553" s="61"/>
      <c r="J553" s="74"/>
      <c r="K553" s="75"/>
      <c r="L553" s="101" t="e">
        <f t="shared" si="50"/>
        <v>#DIV/0!</v>
      </c>
    </row>
    <row r="554" spans="1:12" ht="11.25">
      <c r="A554" s="108"/>
      <c r="B554" s="111">
        <v>85228</v>
      </c>
      <c r="C554" s="2"/>
      <c r="D554" s="2" t="s">
        <v>152</v>
      </c>
      <c r="E554" s="68">
        <f>SUM(E555:E565)</f>
        <v>130251.51000000001</v>
      </c>
      <c r="F554" s="71">
        <v>98</v>
      </c>
      <c r="G554" s="68">
        <f>SUM(G555:G565)</f>
        <v>132711</v>
      </c>
      <c r="H554" s="68">
        <f>SUM(H555:H565)</f>
        <v>129442</v>
      </c>
      <c r="I554" s="68">
        <f>SUM(I555:I565)</f>
        <v>127077.4</v>
      </c>
      <c r="J554" s="73">
        <f t="shared" si="45"/>
        <v>98.1732358894331</v>
      </c>
      <c r="K554" s="71">
        <f t="shared" si="51"/>
        <v>97.56309159103029</v>
      </c>
      <c r="L554" s="101" t="e">
        <f t="shared" si="50"/>
        <v>#DIV/0!</v>
      </c>
    </row>
    <row r="555" spans="1:12" ht="24.75" customHeight="1">
      <c r="A555" s="108"/>
      <c r="B555" s="128"/>
      <c r="C555" s="13">
        <v>3020</v>
      </c>
      <c r="D555" s="13" t="s">
        <v>129</v>
      </c>
      <c r="E555" s="61">
        <v>766.6</v>
      </c>
      <c r="F555" s="75">
        <v>99</v>
      </c>
      <c r="G555" s="61">
        <v>1047</v>
      </c>
      <c r="H555" s="61">
        <v>1047</v>
      </c>
      <c r="I555" s="61">
        <v>726.41</v>
      </c>
      <c r="J555" s="74">
        <f t="shared" si="45"/>
        <v>69.38013371537727</v>
      </c>
      <c r="K555" s="75">
        <f t="shared" si="51"/>
        <v>94.75737020610488</v>
      </c>
      <c r="L555" s="101" t="e">
        <f t="shared" si="50"/>
        <v>#DIV/0!</v>
      </c>
    </row>
    <row r="556" spans="1:12" ht="22.5">
      <c r="A556" s="108"/>
      <c r="B556" s="128"/>
      <c r="C556" s="13">
        <v>4010</v>
      </c>
      <c r="D556" s="13" t="s">
        <v>140</v>
      </c>
      <c r="E556" s="61">
        <v>96050.33</v>
      </c>
      <c r="F556" s="75">
        <v>99</v>
      </c>
      <c r="G556" s="61">
        <v>93800</v>
      </c>
      <c r="H556" s="61">
        <v>88640</v>
      </c>
      <c r="I556" s="61">
        <v>88638.51</v>
      </c>
      <c r="J556" s="74">
        <f>(I556/H556)*100</f>
        <v>99.99831904332129</v>
      </c>
      <c r="K556" s="75">
        <f t="shared" si="51"/>
        <v>92.28339975510755</v>
      </c>
      <c r="L556" s="101" t="e">
        <f t="shared" si="50"/>
        <v>#DIV/0!</v>
      </c>
    </row>
    <row r="557" spans="1:12" ht="22.5" customHeight="1">
      <c r="A557" s="108"/>
      <c r="B557" s="128"/>
      <c r="C557" s="13">
        <v>4040</v>
      </c>
      <c r="D557" s="13" t="s">
        <v>130</v>
      </c>
      <c r="E557" s="61">
        <v>5382.57</v>
      </c>
      <c r="F557" s="75">
        <v>100</v>
      </c>
      <c r="G557" s="61">
        <v>7184</v>
      </c>
      <c r="H557" s="61">
        <v>7112</v>
      </c>
      <c r="I557" s="61">
        <v>7111.97</v>
      </c>
      <c r="J557" s="75">
        <f>(I557/H557)*100</f>
        <v>99.99957817772778</v>
      </c>
      <c r="K557" s="75">
        <f t="shared" si="51"/>
        <v>132.129633242113</v>
      </c>
      <c r="L557" s="101" t="e">
        <f t="shared" si="50"/>
        <v>#DIV/0!</v>
      </c>
    </row>
    <row r="558" spans="1:12" ht="11.25">
      <c r="A558" s="108"/>
      <c r="B558" s="128"/>
      <c r="C558" s="13">
        <v>4110</v>
      </c>
      <c r="D558" s="13" t="s">
        <v>141</v>
      </c>
      <c r="E558" s="61">
        <v>15117.01</v>
      </c>
      <c r="F558" s="75">
        <v>98</v>
      </c>
      <c r="G558" s="61">
        <v>15500</v>
      </c>
      <c r="H558" s="61">
        <v>15000</v>
      </c>
      <c r="I558" s="61">
        <v>14993.14</v>
      </c>
      <c r="J558" s="74">
        <f>(I558/H558)*100</f>
        <v>99.95426666666665</v>
      </c>
      <c r="K558" s="75">
        <f t="shared" si="51"/>
        <v>99.1805919292241</v>
      </c>
      <c r="L558" s="101" t="e">
        <f t="shared" si="50"/>
        <v>#DIV/0!</v>
      </c>
    </row>
    <row r="559" spans="1:12" ht="15" customHeight="1">
      <c r="A559" s="108"/>
      <c r="B559" s="128"/>
      <c r="C559" s="13">
        <v>4120</v>
      </c>
      <c r="D559" s="13" t="s">
        <v>77</v>
      </c>
      <c r="E559" s="61">
        <v>1471.66</v>
      </c>
      <c r="F559" s="75">
        <v>60</v>
      </c>
      <c r="G559" s="61">
        <v>2600</v>
      </c>
      <c r="H559" s="61">
        <v>1300</v>
      </c>
      <c r="I559" s="61">
        <v>1126.65</v>
      </c>
      <c r="J559" s="74">
        <f>(I559/H559)*100</f>
        <v>86.66538461538462</v>
      </c>
      <c r="K559" s="75">
        <f t="shared" si="51"/>
        <v>76.55640569153202</v>
      </c>
      <c r="L559" s="101" t="e">
        <f t="shared" si="50"/>
        <v>#DIV/0!</v>
      </c>
    </row>
    <row r="560" spans="1:12" ht="22.5">
      <c r="A560" s="108"/>
      <c r="B560" s="128"/>
      <c r="C560" s="13">
        <v>4170</v>
      </c>
      <c r="D560" s="13" t="s">
        <v>32</v>
      </c>
      <c r="E560" s="61">
        <v>3362.5</v>
      </c>
      <c r="F560" s="75">
        <v>98</v>
      </c>
      <c r="G560" s="61">
        <v>3000</v>
      </c>
      <c r="H560" s="61">
        <v>7769</v>
      </c>
      <c r="I560" s="61">
        <v>7199.03</v>
      </c>
      <c r="J560" s="74">
        <f aca="true" t="shared" si="52" ref="J560:J577">(I560/H560)*100</f>
        <v>92.66353456043248</v>
      </c>
      <c r="K560" s="75">
        <f t="shared" si="51"/>
        <v>214.0975464684015</v>
      </c>
      <c r="L560" s="101" t="e">
        <f t="shared" si="50"/>
        <v>#DIV/0!</v>
      </c>
    </row>
    <row r="561" spans="1:12" ht="11.25" customHeight="1">
      <c r="A561" s="108"/>
      <c r="B561" s="128"/>
      <c r="C561" s="13">
        <v>4210</v>
      </c>
      <c r="D561" s="13" t="s">
        <v>14</v>
      </c>
      <c r="E561" s="61">
        <v>109.1</v>
      </c>
      <c r="F561" s="75">
        <v>51</v>
      </c>
      <c r="G561" s="61">
        <v>450</v>
      </c>
      <c r="H561" s="61">
        <v>450</v>
      </c>
      <c r="I561" s="61">
        <v>200.8</v>
      </c>
      <c r="J561" s="74">
        <f t="shared" si="52"/>
        <v>44.62222222222223</v>
      </c>
      <c r="K561" s="75">
        <f t="shared" si="51"/>
        <v>184.05132905591202</v>
      </c>
      <c r="L561" s="101" t="e">
        <f t="shared" si="50"/>
        <v>#DIV/0!</v>
      </c>
    </row>
    <row r="562" spans="1:12" ht="16.5" customHeight="1">
      <c r="A562" s="108"/>
      <c r="B562" s="128"/>
      <c r="C562" s="13">
        <v>4280</v>
      </c>
      <c r="D562" s="13" t="s">
        <v>80</v>
      </c>
      <c r="E562" s="61">
        <v>180</v>
      </c>
      <c r="F562" s="75">
        <v>100</v>
      </c>
      <c r="G562" s="61">
        <v>280</v>
      </c>
      <c r="H562" s="61">
        <v>280</v>
      </c>
      <c r="I562" s="61">
        <v>150</v>
      </c>
      <c r="J562" s="74">
        <f t="shared" si="52"/>
        <v>53.57142857142857</v>
      </c>
      <c r="K562" s="75">
        <f t="shared" si="51"/>
        <v>83.33333333333334</v>
      </c>
      <c r="L562" s="101" t="e">
        <f t="shared" si="50"/>
        <v>#DIV/0!</v>
      </c>
    </row>
    <row r="563" spans="1:12" ht="16.5" customHeight="1">
      <c r="A563" s="108"/>
      <c r="B563" s="128"/>
      <c r="C563" s="13">
        <v>4410</v>
      </c>
      <c r="D563" s="13" t="s">
        <v>73</v>
      </c>
      <c r="E563" s="61">
        <v>1120.74</v>
      </c>
      <c r="F563" s="75">
        <v>61</v>
      </c>
      <c r="G563" s="61">
        <v>2280</v>
      </c>
      <c r="H563" s="61">
        <v>1274</v>
      </c>
      <c r="I563" s="61">
        <v>1093.89</v>
      </c>
      <c r="J563" s="74">
        <f t="shared" si="52"/>
        <v>85.86263736263737</v>
      </c>
      <c r="K563" s="75">
        <f t="shared" si="51"/>
        <v>97.60426147010011</v>
      </c>
      <c r="L563" s="101" t="e">
        <f t="shared" si="50"/>
        <v>#DIV/0!</v>
      </c>
    </row>
    <row r="564" spans="1:12" ht="11.25">
      <c r="A564" s="108"/>
      <c r="B564" s="128"/>
      <c r="C564" s="13">
        <v>4440</v>
      </c>
      <c r="D564" s="13" t="s">
        <v>143</v>
      </c>
      <c r="E564" s="61">
        <v>6561</v>
      </c>
      <c r="F564" s="75">
        <v>100</v>
      </c>
      <c r="G564" s="61">
        <v>6170</v>
      </c>
      <c r="H564" s="61">
        <v>6170</v>
      </c>
      <c r="I564" s="61">
        <v>5687</v>
      </c>
      <c r="J564" s="74">
        <f t="shared" si="52"/>
        <v>92.17179902755267</v>
      </c>
      <c r="K564" s="75">
        <f t="shared" si="51"/>
        <v>86.67885992988874</v>
      </c>
      <c r="L564" s="101" t="e">
        <f t="shared" si="50"/>
        <v>#DIV/0!</v>
      </c>
    </row>
    <row r="565" spans="1:12" ht="32.25" customHeight="1">
      <c r="A565" s="108"/>
      <c r="B565" s="117"/>
      <c r="C565" s="13">
        <v>4700</v>
      </c>
      <c r="D565" s="13" t="s">
        <v>178</v>
      </c>
      <c r="E565" s="61">
        <v>130</v>
      </c>
      <c r="F565" s="75">
        <v>81</v>
      </c>
      <c r="G565" s="61">
        <v>400</v>
      </c>
      <c r="H565" s="61">
        <v>400</v>
      </c>
      <c r="I565" s="61">
        <v>150</v>
      </c>
      <c r="J565" s="75">
        <f t="shared" si="52"/>
        <v>37.5</v>
      </c>
      <c r="K565" s="75">
        <f t="shared" si="51"/>
        <v>115.38461538461537</v>
      </c>
      <c r="L565" s="101" t="e">
        <f t="shared" si="50"/>
        <v>#DIV/0!</v>
      </c>
    </row>
    <row r="566" spans="1:12" ht="21">
      <c r="A566" s="108"/>
      <c r="B566" s="112">
        <v>85232</v>
      </c>
      <c r="C566" s="2"/>
      <c r="D566" s="2" t="s">
        <v>153</v>
      </c>
      <c r="E566" s="68">
        <f>SUM(E567:E582)</f>
        <v>17732.22</v>
      </c>
      <c r="F566" s="71">
        <v>84</v>
      </c>
      <c r="G566" s="68">
        <f>SUM(G567:G582)</f>
        <v>20606</v>
      </c>
      <c r="H566" s="68">
        <f>SUM(H567:H582)</f>
        <v>20440</v>
      </c>
      <c r="I566" s="68">
        <f>SUM(I567:I582)</f>
        <v>18945.74</v>
      </c>
      <c r="J566" s="73">
        <f t="shared" si="52"/>
        <v>92.68953033268103</v>
      </c>
      <c r="K566" s="71">
        <f>(I566/E566)*100</f>
        <v>106.84358754854158</v>
      </c>
      <c r="L566" s="101" t="e">
        <f t="shared" si="50"/>
        <v>#DIV/0!</v>
      </c>
    </row>
    <row r="567" spans="1:12" ht="25.5" customHeight="1">
      <c r="A567" s="108"/>
      <c r="B567" s="112"/>
      <c r="C567" s="13">
        <v>3020</v>
      </c>
      <c r="D567" s="13" t="s">
        <v>129</v>
      </c>
      <c r="E567" s="61">
        <v>117.33</v>
      </c>
      <c r="F567" s="75">
        <v>22</v>
      </c>
      <c r="G567" s="61">
        <v>531</v>
      </c>
      <c r="H567" s="61">
        <v>531</v>
      </c>
      <c r="I567" s="61">
        <v>482.16</v>
      </c>
      <c r="J567" s="74">
        <f t="shared" si="52"/>
        <v>90.80225988700565</v>
      </c>
      <c r="K567" s="75">
        <f>(I567/E567)*100</f>
        <v>410.94349271286114</v>
      </c>
      <c r="L567" s="101" t="e">
        <f t="shared" si="50"/>
        <v>#DIV/0!</v>
      </c>
    </row>
    <row r="568" spans="1:12" ht="22.5">
      <c r="A568" s="108"/>
      <c r="B568" s="112"/>
      <c r="C568" s="13">
        <v>4010</v>
      </c>
      <c r="D568" s="13" t="s">
        <v>140</v>
      </c>
      <c r="E568" s="61">
        <v>10668.55</v>
      </c>
      <c r="F568" s="75">
        <v>93</v>
      </c>
      <c r="G568" s="61">
        <v>11492</v>
      </c>
      <c r="H568" s="61">
        <v>11492</v>
      </c>
      <c r="I568" s="61">
        <v>11308.28</v>
      </c>
      <c r="J568" s="74">
        <f t="shared" si="52"/>
        <v>98.40132265924122</v>
      </c>
      <c r="K568" s="75">
        <f>(I568/E568)*100</f>
        <v>105.99641000885782</v>
      </c>
      <c r="L568" s="101" t="e">
        <f t="shared" si="50"/>
        <v>#DIV/0!</v>
      </c>
    </row>
    <row r="569" spans="1:12" ht="21.75" customHeight="1">
      <c r="A569" s="108"/>
      <c r="B569" s="112"/>
      <c r="C569" s="13">
        <v>4040</v>
      </c>
      <c r="D569" s="13" t="s">
        <v>130</v>
      </c>
      <c r="E569" s="61">
        <v>860</v>
      </c>
      <c r="F569" s="75">
        <v>100</v>
      </c>
      <c r="G569" s="61">
        <v>860</v>
      </c>
      <c r="H569" s="61">
        <v>982</v>
      </c>
      <c r="I569" s="61">
        <v>981.63</v>
      </c>
      <c r="J569" s="74">
        <f t="shared" si="52"/>
        <v>99.9623217922607</v>
      </c>
      <c r="K569" s="75">
        <f aca="true" t="shared" si="53" ref="K569:K579">(I569/E569)*100</f>
        <v>114.14302325581396</v>
      </c>
      <c r="L569" s="101" t="e">
        <f t="shared" si="50"/>
        <v>#DIV/0!</v>
      </c>
    </row>
    <row r="570" spans="1:12" ht="11.25">
      <c r="A570" s="108"/>
      <c r="B570" s="112"/>
      <c r="C570" s="13">
        <v>4110</v>
      </c>
      <c r="D570" s="13" t="s">
        <v>141</v>
      </c>
      <c r="E570" s="61">
        <v>1817.45</v>
      </c>
      <c r="F570" s="75">
        <v>97</v>
      </c>
      <c r="G570" s="61">
        <v>1889</v>
      </c>
      <c r="H570" s="61">
        <v>1889</v>
      </c>
      <c r="I570" s="61">
        <v>1848.37</v>
      </c>
      <c r="J570" s="75">
        <f t="shared" si="52"/>
        <v>97.84912652196928</v>
      </c>
      <c r="K570" s="75">
        <f t="shared" si="53"/>
        <v>101.70128476711875</v>
      </c>
      <c r="L570" s="101" t="e">
        <f t="shared" si="50"/>
        <v>#DIV/0!</v>
      </c>
    </row>
    <row r="571" spans="1:12" ht="15" customHeight="1">
      <c r="A571" s="108"/>
      <c r="B571" s="112"/>
      <c r="C571" s="13">
        <v>4120</v>
      </c>
      <c r="D571" s="13" t="s">
        <v>77</v>
      </c>
      <c r="E571" s="61">
        <v>291.24</v>
      </c>
      <c r="F571" s="75">
        <v>96</v>
      </c>
      <c r="G571" s="61">
        <v>303</v>
      </c>
      <c r="H571" s="61">
        <v>303</v>
      </c>
      <c r="I571" s="61">
        <v>290.39</v>
      </c>
      <c r="J571" s="74">
        <f t="shared" si="52"/>
        <v>95.83828382838283</v>
      </c>
      <c r="K571" s="75">
        <f t="shared" si="53"/>
        <v>99.70814448564757</v>
      </c>
      <c r="L571" s="101" t="e">
        <f t="shared" si="50"/>
        <v>#DIV/0!</v>
      </c>
    </row>
    <row r="572" spans="1:12" ht="12.75" customHeight="1">
      <c r="A572" s="108"/>
      <c r="B572" s="112"/>
      <c r="C572" s="13">
        <v>4210</v>
      </c>
      <c r="D572" s="13" t="s">
        <v>14</v>
      </c>
      <c r="E572" s="61">
        <v>122.7</v>
      </c>
      <c r="F572" s="75">
        <v>41</v>
      </c>
      <c r="G572" s="61">
        <v>1400</v>
      </c>
      <c r="H572" s="61">
        <v>600</v>
      </c>
      <c r="I572" s="61">
        <v>484.28</v>
      </c>
      <c r="J572" s="74">
        <f t="shared" si="52"/>
        <v>80.71333333333332</v>
      </c>
      <c r="K572" s="75">
        <f t="shared" si="53"/>
        <v>394.68622656886714</v>
      </c>
      <c r="L572" s="101" t="e">
        <f t="shared" si="50"/>
        <v>#DIV/0!</v>
      </c>
    </row>
    <row r="573" spans="1:12" ht="11.25">
      <c r="A573" s="108"/>
      <c r="B573" s="112"/>
      <c r="C573" s="13">
        <v>4260</v>
      </c>
      <c r="D573" s="13" t="s">
        <v>15</v>
      </c>
      <c r="E573" s="61">
        <v>783.41</v>
      </c>
      <c r="F573" s="75">
        <v>82</v>
      </c>
      <c r="G573" s="61">
        <v>1469</v>
      </c>
      <c r="H573" s="61">
        <v>1469</v>
      </c>
      <c r="I573" s="61">
        <v>840.48</v>
      </c>
      <c r="J573" s="74">
        <f t="shared" si="52"/>
        <v>57.214431586113</v>
      </c>
      <c r="K573" s="75">
        <f t="shared" si="53"/>
        <v>107.28481893261512</v>
      </c>
      <c r="L573" s="101" t="e">
        <f t="shared" si="50"/>
        <v>#DIV/0!</v>
      </c>
    </row>
    <row r="574" spans="1:12" ht="15" customHeight="1">
      <c r="A574" s="108"/>
      <c r="B574" s="112"/>
      <c r="C574" s="13">
        <v>4280</v>
      </c>
      <c r="D574" s="13" t="s">
        <v>80</v>
      </c>
      <c r="E574" s="61">
        <v>50</v>
      </c>
      <c r="F574" s="75">
        <v>36</v>
      </c>
      <c r="G574" s="61">
        <v>40</v>
      </c>
      <c r="H574" s="61">
        <v>40</v>
      </c>
      <c r="I574" s="61">
        <v>30</v>
      </c>
      <c r="J574" s="74">
        <f t="shared" si="52"/>
        <v>75</v>
      </c>
      <c r="K574" s="75">
        <f t="shared" si="53"/>
        <v>60</v>
      </c>
      <c r="L574" s="101" t="e">
        <f t="shared" si="50"/>
        <v>#DIV/0!</v>
      </c>
    </row>
    <row r="575" spans="1:12" ht="12" customHeight="1">
      <c r="A575" s="108"/>
      <c r="B575" s="112"/>
      <c r="C575" s="13">
        <v>4300</v>
      </c>
      <c r="D575" s="13" t="s">
        <v>19</v>
      </c>
      <c r="E575" s="61">
        <v>93.4</v>
      </c>
      <c r="F575" s="75">
        <v>85</v>
      </c>
      <c r="G575" s="61">
        <v>100</v>
      </c>
      <c r="H575" s="61">
        <v>545</v>
      </c>
      <c r="I575" s="61">
        <v>517.05</v>
      </c>
      <c r="J575" s="74">
        <f t="shared" si="52"/>
        <v>94.87155963302752</v>
      </c>
      <c r="K575" s="75">
        <f t="shared" si="53"/>
        <v>553.5867237687365</v>
      </c>
      <c r="L575" s="101" t="e">
        <f t="shared" si="50"/>
        <v>#DIV/0!</v>
      </c>
    </row>
    <row r="576" spans="1:12" ht="35.25" customHeight="1">
      <c r="A576" s="108"/>
      <c r="B576" s="112"/>
      <c r="C576" s="13">
        <v>4370</v>
      </c>
      <c r="D576" s="13" t="s">
        <v>171</v>
      </c>
      <c r="E576" s="61">
        <v>443.43</v>
      </c>
      <c r="F576" s="75">
        <v>74</v>
      </c>
      <c r="G576" s="61">
        <v>612</v>
      </c>
      <c r="H576" s="61">
        <v>612</v>
      </c>
      <c r="I576" s="61">
        <v>243.9</v>
      </c>
      <c r="J576" s="74">
        <f t="shared" si="52"/>
        <v>39.852941176470594</v>
      </c>
      <c r="K576" s="75">
        <f t="shared" si="53"/>
        <v>55.00304444895474</v>
      </c>
      <c r="L576" s="101" t="e">
        <f t="shared" si="50"/>
        <v>#DIV/0!</v>
      </c>
    </row>
    <row r="577" spans="1:12" ht="33.75">
      <c r="A577" s="108"/>
      <c r="B577" s="112"/>
      <c r="C577" s="13">
        <v>4400</v>
      </c>
      <c r="D577" s="13" t="s">
        <v>180</v>
      </c>
      <c r="E577" s="61">
        <v>632.88</v>
      </c>
      <c r="F577" s="75">
        <v>42</v>
      </c>
      <c r="G577" s="61">
        <v>1519</v>
      </c>
      <c r="H577" s="61">
        <v>647</v>
      </c>
      <c r="I577" s="61">
        <v>647</v>
      </c>
      <c r="J577" s="74">
        <f t="shared" si="52"/>
        <v>100</v>
      </c>
      <c r="K577" s="75">
        <f t="shared" si="53"/>
        <v>102.2310706611048</v>
      </c>
      <c r="L577" s="101" t="e">
        <f t="shared" si="50"/>
        <v>#DIV/0!</v>
      </c>
    </row>
    <row r="578" spans="1:12" ht="13.5" customHeight="1">
      <c r="A578" s="108"/>
      <c r="B578" s="112"/>
      <c r="C578" s="13">
        <v>4410</v>
      </c>
      <c r="D578" s="13" t="s">
        <v>73</v>
      </c>
      <c r="E578" s="61">
        <v>115</v>
      </c>
      <c r="F578" s="75">
        <v>64</v>
      </c>
      <c r="G578" s="61">
        <v>186</v>
      </c>
      <c r="H578" s="61">
        <v>186</v>
      </c>
      <c r="I578" s="61">
        <v>128.2</v>
      </c>
      <c r="J578" s="74">
        <f aca="true" t="shared" si="54" ref="J578:J584">(I578/H578)*100</f>
        <v>68.9247311827957</v>
      </c>
      <c r="K578" s="75">
        <f t="shared" si="53"/>
        <v>111.4782608695652</v>
      </c>
      <c r="L578" s="101" t="e">
        <f t="shared" si="50"/>
        <v>#DIV/0!</v>
      </c>
    </row>
    <row r="579" spans="1:12" ht="11.25" customHeight="1">
      <c r="A579" s="108"/>
      <c r="B579" s="112"/>
      <c r="C579" s="13">
        <v>4440</v>
      </c>
      <c r="D579" s="13" t="s">
        <v>143</v>
      </c>
      <c r="E579" s="61">
        <v>1048</v>
      </c>
      <c r="F579" s="75">
        <v>100</v>
      </c>
      <c r="G579" s="61"/>
      <c r="H579" s="61">
        <v>1094</v>
      </c>
      <c r="I579" s="61">
        <v>1094</v>
      </c>
      <c r="J579" s="75">
        <f t="shared" si="54"/>
        <v>100</v>
      </c>
      <c r="K579" s="75">
        <f t="shared" si="53"/>
        <v>104.38931297709924</v>
      </c>
      <c r="L579" s="101" t="e">
        <f t="shared" si="50"/>
        <v>#DIV/0!</v>
      </c>
    </row>
    <row r="580" spans="1:12" ht="11.25" customHeight="1">
      <c r="A580" s="108"/>
      <c r="B580" s="112"/>
      <c r="C580" s="13">
        <v>4700</v>
      </c>
      <c r="D580" s="13" t="s">
        <v>178</v>
      </c>
      <c r="E580" s="61"/>
      <c r="F580" s="75"/>
      <c r="G580" s="61">
        <v>205</v>
      </c>
      <c r="H580" s="61">
        <v>50</v>
      </c>
      <c r="I580" s="61">
        <v>50</v>
      </c>
      <c r="J580" s="74">
        <f t="shared" si="54"/>
        <v>100</v>
      </c>
      <c r="K580" s="75"/>
      <c r="L580" s="101" t="e">
        <f t="shared" si="50"/>
        <v>#DIV/0!</v>
      </c>
    </row>
    <row r="581" spans="1:12" ht="43.5" customHeight="1">
      <c r="A581" s="108"/>
      <c r="B581" s="112"/>
      <c r="C581" s="13">
        <v>4740</v>
      </c>
      <c r="D581" s="13" t="s">
        <v>173</v>
      </c>
      <c r="E581" s="61">
        <v>93.83</v>
      </c>
      <c r="F581" s="75">
        <v>47</v>
      </c>
      <c r="G581" s="61"/>
      <c r="H581" s="61"/>
      <c r="I581" s="61"/>
      <c r="J581" s="74"/>
      <c r="K581" s="75"/>
      <c r="L581" s="101" t="e">
        <f t="shared" si="50"/>
        <v>#DIV/0!</v>
      </c>
    </row>
    <row r="582" spans="1:12" ht="33" customHeight="1">
      <c r="A582" s="108"/>
      <c r="B582" s="112"/>
      <c r="C582" s="13">
        <v>4750</v>
      </c>
      <c r="D582" s="13" t="s">
        <v>181</v>
      </c>
      <c r="E582" s="61">
        <v>595</v>
      </c>
      <c r="F582" s="75">
        <v>68</v>
      </c>
      <c r="G582" s="61"/>
      <c r="H582" s="61"/>
      <c r="I582" s="61"/>
      <c r="J582" s="74"/>
      <c r="K582" s="75"/>
      <c r="L582" s="101" t="e">
        <f t="shared" si="50"/>
        <v>#DIV/0!</v>
      </c>
    </row>
    <row r="583" spans="1:12" ht="12" customHeight="1">
      <c r="A583" s="108"/>
      <c r="B583" s="111">
        <v>85295</v>
      </c>
      <c r="C583" s="2"/>
      <c r="D583" s="2" t="s">
        <v>27</v>
      </c>
      <c r="E583" s="59">
        <f>E584+E585+E586+E587</f>
        <v>245840.47</v>
      </c>
      <c r="F583" s="65">
        <v>95</v>
      </c>
      <c r="G583" s="59">
        <f>G584+G585+G586+G587</f>
        <v>244300</v>
      </c>
      <c r="H583" s="59">
        <f>H584+H585+H586+H587</f>
        <v>267575</v>
      </c>
      <c r="I583" s="59">
        <f>I584+I585+I586+I587</f>
        <v>266073.17</v>
      </c>
      <c r="J583" s="73">
        <f t="shared" si="54"/>
        <v>99.4387255909558</v>
      </c>
      <c r="K583" s="71">
        <f>(I583/E583)*100</f>
        <v>108.23001192602666</v>
      </c>
      <c r="L583" s="101" t="e">
        <f t="shared" si="50"/>
        <v>#DIV/0!</v>
      </c>
    </row>
    <row r="584" spans="1:12" ht="80.25" customHeight="1">
      <c r="A584" s="108"/>
      <c r="B584" s="128"/>
      <c r="C584" s="13">
        <v>2830</v>
      </c>
      <c r="D584" s="13" t="s">
        <v>185</v>
      </c>
      <c r="E584" s="62">
        <v>4000</v>
      </c>
      <c r="F584" s="75">
        <v>100</v>
      </c>
      <c r="G584" s="62">
        <v>4000</v>
      </c>
      <c r="H584" s="62">
        <v>3000</v>
      </c>
      <c r="I584" s="62">
        <v>3000</v>
      </c>
      <c r="J584" s="74">
        <f t="shared" si="54"/>
        <v>100</v>
      </c>
      <c r="K584" s="75">
        <f>(I584/E584)*100</f>
        <v>75</v>
      </c>
      <c r="L584" s="101" t="e">
        <f t="shared" si="50"/>
        <v>#DIV/0!</v>
      </c>
    </row>
    <row r="585" spans="1:12" ht="11.25" customHeight="1">
      <c r="A585" s="108"/>
      <c r="B585" s="128"/>
      <c r="C585" s="13">
        <v>3110</v>
      </c>
      <c r="D585" s="13" t="s">
        <v>108</v>
      </c>
      <c r="E585" s="61">
        <v>233845.2</v>
      </c>
      <c r="F585" s="75">
        <v>95</v>
      </c>
      <c r="G585" s="61">
        <v>232300</v>
      </c>
      <c r="H585" s="61">
        <v>256764</v>
      </c>
      <c r="I585" s="61">
        <v>255262.94</v>
      </c>
      <c r="J585" s="74">
        <f aca="true" t="shared" si="55" ref="J585:J590">(I585/H585)*100</f>
        <v>99.41539312364662</v>
      </c>
      <c r="K585" s="75">
        <f>(I585/E585)*100</f>
        <v>109.1589393325157</v>
      </c>
      <c r="L585" s="101" t="e">
        <f t="shared" si="50"/>
        <v>#DIV/0!</v>
      </c>
    </row>
    <row r="586" spans="1:12" ht="11.25" customHeight="1">
      <c r="A586" s="108"/>
      <c r="B586" s="116"/>
      <c r="C586" s="13">
        <v>4210</v>
      </c>
      <c r="D586" s="13" t="s">
        <v>14</v>
      </c>
      <c r="E586" s="61">
        <v>7995.27</v>
      </c>
      <c r="F586" s="75">
        <v>100</v>
      </c>
      <c r="G586" s="61">
        <v>8000</v>
      </c>
      <c r="H586" s="61">
        <v>6173</v>
      </c>
      <c r="I586" s="61">
        <v>6172.23</v>
      </c>
      <c r="J586" s="74">
        <f t="shared" si="55"/>
        <v>99.98752632431555</v>
      </c>
      <c r="K586" s="75">
        <f>(I586/E586)*100</f>
        <v>77.19851862413651</v>
      </c>
      <c r="L586" s="101" t="e">
        <f t="shared" si="50"/>
        <v>#DIV/0!</v>
      </c>
    </row>
    <row r="587" spans="1:12" ht="11.25">
      <c r="A587" s="108"/>
      <c r="B587" s="116"/>
      <c r="C587" s="13">
        <v>4300</v>
      </c>
      <c r="D587" s="13" t="s">
        <v>125</v>
      </c>
      <c r="E587" s="61"/>
      <c r="F587" s="75"/>
      <c r="G587" s="61"/>
      <c r="H587" s="61">
        <v>1638</v>
      </c>
      <c r="I587" s="61">
        <v>1638</v>
      </c>
      <c r="J587" s="74">
        <f t="shared" si="55"/>
        <v>100</v>
      </c>
      <c r="K587" s="75"/>
      <c r="L587" s="101" t="e">
        <f t="shared" si="50"/>
        <v>#DIV/0!</v>
      </c>
    </row>
    <row r="588" spans="1:12" s="41" customFormat="1" ht="34.5" customHeight="1">
      <c r="A588" s="105">
        <v>853</v>
      </c>
      <c r="B588" s="13"/>
      <c r="C588" s="13"/>
      <c r="D588" s="2" t="s">
        <v>188</v>
      </c>
      <c r="E588" s="68">
        <f>E589</f>
        <v>146576.06000000003</v>
      </c>
      <c r="F588" s="71">
        <f>F589</f>
        <v>1507.4</v>
      </c>
      <c r="G588" s="68">
        <f>G589</f>
        <v>125011</v>
      </c>
      <c r="H588" s="68">
        <f>H589</f>
        <v>119411</v>
      </c>
      <c r="I588" s="68">
        <f>I589</f>
        <v>108434.39</v>
      </c>
      <c r="J588" s="73">
        <f t="shared" si="55"/>
        <v>90.80770615772417</v>
      </c>
      <c r="K588" s="3">
        <f>(I588/E588)*100</f>
        <v>73.97824037567933</v>
      </c>
      <c r="L588" s="101" t="e">
        <f t="shared" si="50"/>
        <v>#DIV/0!</v>
      </c>
    </row>
    <row r="589" spans="1:12" s="41" customFormat="1" ht="10.5" customHeight="1">
      <c r="A589" s="106"/>
      <c r="B589" s="115">
        <v>85395</v>
      </c>
      <c r="C589" s="13"/>
      <c r="D589" s="13" t="s">
        <v>27</v>
      </c>
      <c r="E589" s="61">
        <f>SUM(E590:E609)</f>
        <v>146576.06000000003</v>
      </c>
      <c r="F589" s="75">
        <f>SUM(F590:F609)</f>
        <v>1507.4</v>
      </c>
      <c r="G589" s="61">
        <f>SUM(G590:G609)</f>
        <v>125011</v>
      </c>
      <c r="H589" s="61">
        <f>SUM(H590:H609)</f>
        <v>119411</v>
      </c>
      <c r="I589" s="61">
        <f>SUM(I590:I609)</f>
        <v>108434.39</v>
      </c>
      <c r="J589" s="74">
        <f t="shared" si="55"/>
        <v>90.80770615772417</v>
      </c>
      <c r="K589" s="75">
        <f>(I589/E589)*100</f>
        <v>73.97824037567933</v>
      </c>
      <c r="L589" s="101" t="e">
        <f t="shared" si="50"/>
        <v>#DIV/0!</v>
      </c>
    </row>
    <row r="590" spans="1:12" s="41" customFormat="1" ht="20.25" customHeight="1">
      <c r="A590" s="106"/>
      <c r="B590" s="116"/>
      <c r="C590" s="13">
        <v>3027</v>
      </c>
      <c r="D590" s="13" t="s">
        <v>193</v>
      </c>
      <c r="E590" s="61">
        <v>123.47</v>
      </c>
      <c r="F590" s="75">
        <v>99</v>
      </c>
      <c r="G590" s="61">
        <v>140</v>
      </c>
      <c r="H590" s="61">
        <v>140</v>
      </c>
      <c r="I590" s="61">
        <v>90.97</v>
      </c>
      <c r="J590" s="74">
        <f t="shared" si="55"/>
        <v>64.97857142857143</v>
      </c>
      <c r="K590" s="75">
        <f aca="true" t="shared" si="56" ref="K590:K606">(I590/E590)*100</f>
        <v>73.67781647363732</v>
      </c>
      <c r="L590" s="101" t="e">
        <f t="shared" si="50"/>
        <v>#DIV/0!</v>
      </c>
    </row>
    <row r="591" spans="1:12" s="41" customFormat="1" ht="12" customHeight="1">
      <c r="A591" s="106"/>
      <c r="B591" s="116"/>
      <c r="C591" s="13">
        <v>3119</v>
      </c>
      <c r="D591" s="13" t="s">
        <v>189</v>
      </c>
      <c r="E591" s="61">
        <v>15390.49</v>
      </c>
      <c r="F591" s="75">
        <v>89</v>
      </c>
      <c r="G591" s="61">
        <v>13126</v>
      </c>
      <c r="H591" s="61">
        <v>7526</v>
      </c>
      <c r="I591" s="61">
        <v>7089.61</v>
      </c>
      <c r="J591" s="74">
        <f aca="true" t="shared" si="57" ref="J591:J606">(I591/H591)*100</f>
        <v>94.20156789795375</v>
      </c>
      <c r="K591" s="75">
        <f t="shared" si="56"/>
        <v>46.064875127432586</v>
      </c>
      <c r="L591" s="101" t="e">
        <f t="shared" si="50"/>
        <v>#DIV/0!</v>
      </c>
    </row>
    <row r="592" spans="1:12" s="41" customFormat="1" ht="12" customHeight="1">
      <c r="A592" s="106"/>
      <c r="B592" s="116"/>
      <c r="C592" s="13">
        <v>4017</v>
      </c>
      <c r="D592" s="13" t="s">
        <v>68</v>
      </c>
      <c r="E592" s="61">
        <v>43292.51</v>
      </c>
      <c r="F592" s="75">
        <v>93</v>
      </c>
      <c r="G592" s="61">
        <v>39503</v>
      </c>
      <c r="H592" s="61">
        <v>40600</v>
      </c>
      <c r="I592" s="61">
        <v>39569.95</v>
      </c>
      <c r="J592" s="74">
        <f t="shared" si="57"/>
        <v>97.46293103448275</v>
      </c>
      <c r="K592" s="75">
        <f t="shared" si="56"/>
        <v>91.40137635817372</v>
      </c>
      <c r="L592" s="101" t="e">
        <f aca="true" t="shared" si="58" ref="L592:L655">I592/I1339*100</f>
        <v>#DIV/0!</v>
      </c>
    </row>
    <row r="593" spans="1:12" s="41" customFormat="1" ht="21" customHeight="1">
      <c r="A593" s="106"/>
      <c r="B593" s="116"/>
      <c r="C593" s="13">
        <v>4047</v>
      </c>
      <c r="D593" s="13" t="s">
        <v>69</v>
      </c>
      <c r="E593" s="61">
        <v>1449.93</v>
      </c>
      <c r="F593" s="75">
        <v>100</v>
      </c>
      <c r="G593" s="61">
        <v>2119</v>
      </c>
      <c r="H593" s="61">
        <v>2082</v>
      </c>
      <c r="I593" s="61">
        <v>2081.74</v>
      </c>
      <c r="J593" s="74">
        <f t="shared" si="57"/>
        <v>99.98751200768491</v>
      </c>
      <c r="K593" s="75">
        <f t="shared" si="56"/>
        <v>143.57520707896242</v>
      </c>
      <c r="L593" s="101" t="e">
        <f t="shared" si="58"/>
        <v>#DIV/0!</v>
      </c>
    </row>
    <row r="594" spans="1:12" s="41" customFormat="1" ht="21" customHeight="1">
      <c r="A594" s="106"/>
      <c r="B594" s="116"/>
      <c r="C594" s="13">
        <v>4117</v>
      </c>
      <c r="D594" s="13" t="s">
        <v>190</v>
      </c>
      <c r="E594" s="61">
        <v>6571.26</v>
      </c>
      <c r="F594" s="75">
        <v>89</v>
      </c>
      <c r="G594" s="61">
        <v>6364</v>
      </c>
      <c r="H594" s="61">
        <v>6527</v>
      </c>
      <c r="I594" s="61">
        <v>6368.47</v>
      </c>
      <c r="J594" s="74">
        <f t="shared" si="57"/>
        <v>97.5711659261529</v>
      </c>
      <c r="K594" s="75">
        <f t="shared" si="56"/>
        <v>96.91398605442487</v>
      </c>
      <c r="L594" s="101" t="e">
        <f t="shared" si="58"/>
        <v>#DIV/0!</v>
      </c>
    </row>
    <row r="595" spans="1:12" s="41" customFormat="1" ht="12.75" customHeight="1">
      <c r="A595" s="106"/>
      <c r="B595" s="116"/>
      <c r="C595" s="13">
        <v>4127</v>
      </c>
      <c r="D595" s="13" t="s">
        <v>77</v>
      </c>
      <c r="E595" s="61">
        <v>1030.88</v>
      </c>
      <c r="F595" s="75">
        <v>87</v>
      </c>
      <c r="G595" s="61">
        <v>1020</v>
      </c>
      <c r="H595" s="61">
        <v>893</v>
      </c>
      <c r="I595" s="61">
        <v>846.97</v>
      </c>
      <c r="J595" s="74">
        <f t="shared" si="57"/>
        <v>94.84546472564391</v>
      </c>
      <c r="K595" s="75">
        <f t="shared" si="56"/>
        <v>82.15990221946298</v>
      </c>
      <c r="L595" s="101" t="e">
        <f t="shared" si="58"/>
        <v>#DIV/0!</v>
      </c>
    </row>
    <row r="596" spans="1:12" s="41" customFormat="1" ht="33.75">
      <c r="A596" s="106"/>
      <c r="B596" s="116"/>
      <c r="C596" s="13">
        <v>4137</v>
      </c>
      <c r="D596" s="13" t="s">
        <v>250</v>
      </c>
      <c r="E596" s="61">
        <v>4995</v>
      </c>
      <c r="F596" s="75">
        <v>79</v>
      </c>
      <c r="G596" s="61">
        <v>6074</v>
      </c>
      <c r="H596" s="61">
        <v>5100</v>
      </c>
      <c r="I596" s="61">
        <v>4995</v>
      </c>
      <c r="J596" s="74">
        <f t="shared" si="57"/>
        <v>97.94117647058823</v>
      </c>
      <c r="K596" s="75">
        <f t="shared" si="56"/>
        <v>100</v>
      </c>
      <c r="L596" s="101" t="e">
        <f t="shared" si="58"/>
        <v>#DIV/0!</v>
      </c>
    </row>
    <row r="597" spans="1:12" s="41" customFormat="1" ht="14.25" customHeight="1">
      <c r="A597" s="106"/>
      <c r="B597" s="116"/>
      <c r="C597" s="13">
        <v>4177</v>
      </c>
      <c r="D597" s="13" t="s">
        <v>191</v>
      </c>
      <c r="E597" s="61">
        <v>6720</v>
      </c>
      <c r="F597" s="75">
        <v>47</v>
      </c>
      <c r="G597" s="61"/>
      <c r="H597" s="61"/>
      <c r="I597" s="61"/>
      <c r="J597" s="74"/>
      <c r="K597" s="75">
        <f t="shared" si="56"/>
        <v>0</v>
      </c>
      <c r="L597" s="101" t="e">
        <f t="shared" si="58"/>
        <v>#DIV/0!</v>
      </c>
    </row>
    <row r="598" spans="1:12" s="41" customFormat="1" ht="9.75" customHeight="1">
      <c r="A598" s="106"/>
      <c r="B598" s="116"/>
      <c r="C598" s="13">
        <v>4217</v>
      </c>
      <c r="D598" s="13" t="s">
        <v>14</v>
      </c>
      <c r="E598" s="61">
        <v>6101.45</v>
      </c>
      <c r="F598" s="75">
        <v>74</v>
      </c>
      <c r="G598" s="61">
        <v>3700</v>
      </c>
      <c r="H598" s="61">
        <v>3700</v>
      </c>
      <c r="I598" s="61">
        <v>2538.43</v>
      </c>
      <c r="J598" s="74">
        <f t="shared" si="57"/>
        <v>68.60621621621621</v>
      </c>
      <c r="K598" s="75">
        <f t="shared" si="56"/>
        <v>41.60371714920223</v>
      </c>
      <c r="L598" s="101" t="e">
        <f t="shared" si="58"/>
        <v>#DIV/0!</v>
      </c>
    </row>
    <row r="599" spans="1:12" s="41" customFormat="1" ht="11.25">
      <c r="A599" s="106"/>
      <c r="B599" s="116"/>
      <c r="C599" s="13">
        <v>4267</v>
      </c>
      <c r="D599" s="13" t="s">
        <v>15</v>
      </c>
      <c r="E599" s="61">
        <v>1416.61</v>
      </c>
      <c r="F599" s="75">
        <v>78</v>
      </c>
      <c r="G599" s="61">
        <v>1134</v>
      </c>
      <c r="H599" s="61">
        <v>1460</v>
      </c>
      <c r="I599" s="61">
        <v>1448.1</v>
      </c>
      <c r="J599" s="74">
        <f t="shared" si="57"/>
        <v>99.18493150684931</v>
      </c>
      <c r="K599" s="75">
        <f t="shared" si="56"/>
        <v>102.2229124459096</v>
      </c>
      <c r="L599" s="101" t="e">
        <f t="shared" si="58"/>
        <v>#DIV/0!</v>
      </c>
    </row>
    <row r="600" spans="1:12" s="41" customFormat="1" ht="14.25" customHeight="1">
      <c r="A600" s="106"/>
      <c r="B600" s="116"/>
      <c r="C600" s="13">
        <v>4287</v>
      </c>
      <c r="D600" s="13" t="s">
        <v>80</v>
      </c>
      <c r="E600" s="61">
        <v>415</v>
      </c>
      <c r="F600" s="75"/>
      <c r="G600" s="61"/>
      <c r="H600" s="61"/>
      <c r="I600" s="61"/>
      <c r="J600" s="74"/>
      <c r="K600" s="75">
        <f t="shared" si="56"/>
        <v>0</v>
      </c>
      <c r="L600" s="101" t="e">
        <f t="shared" si="58"/>
        <v>#DIV/0!</v>
      </c>
    </row>
    <row r="601" spans="1:12" s="41" customFormat="1" ht="22.5">
      <c r="A601" s="106"/>
      <c r="B601" s="116"/>
      <c r="C601" s="13">
        <v>4307</v>
      </c>
      <c r="D601" s="13" t="s">
        <v>19</v>
      </c>
      <c r="E601" s="61">
        <v>50597.72</v>
      </c>
      <c r="F601" s="75">
        <v>100</v>
      </c>
      <c r="G601" s="61">
        <v>39812</v>
      </c>
      <c r="H601" s="61">
        <v>44614</v>
      </c>
      <c r="I601" s="61">
        <v>38361.7</v>
      </c>
      <c r="J601" s="74">
        <f t="shared" si="57"/>
        <v>85.98578921414803</v>
      </c>
      <c r="K601" s="75">
        <f t="shared" si="56"/>
        <v>75.8170526260867</v>
      </c>
      <c r="L601" s="101" t="e">
        <f t="shared" si="58"/>
        <v>#DIV/0!</v>
      </c>
    </row>
    <row r="602" spans="1:12" s="41" customFormat="1" ht="12.75" customHeight="1">
      <c r="A602" s="106"/>
      <c r="B602" s="116"/>
      <c r="C602" s="13">
        <v>4309</v>
      </c>
      <c r="D602" s="13" t="s">
        <v>19</v>
      </c>
      <c r="E602" s="61">
        <v>5689.92</v>
      </c>
      <c r="F602" s="75">
        <v>99</v>
      </c>
      <c r="G602" s="61">
        <v>4788</v>
      </c>
      <c r="H602" s="61">
        <v>4651</v>
      </c>
      <c r="I602" s="61">
        <v>3161.11</v>
      </c>
      <c r="J602" s="74">
        <f t="shared" si="57"/>
        <v>67.96624381853366</v>
      </c>
      <c r="K602" s="75">
        <f t="shared" si="56"/>
        <v>55.55631713626905</v>
      </c>
      <c r="L602" s="101" t="e">
        <f t="shared" si="58"/>
        <v>#DIV/0!</v>
      </c>
    </row>
    <row r="603" spans="1:12" s="41" customFormat="1" ht="12.75" customHeight="1">
      <c r="A603" s="106"/>
      <c r="B603" s="116"/>
      <c r="C603" s="13">
        <v>4357</v>
      </c>
      <c r="D603" s="13" t="s">
        <v>251</v>
      </c>
      <c r="E603" s="61">
        <v>106</v>
      </c>
      <c r="F603" s="75">
        <v>100</v>
      </c>
      <c r="G603" s="61">
        <v>320</v>
      </c>
      <c r="H603" s="61">
        <v>49</v>
      </c>
      <c r="I603" s="61">
        <v>49</v>
      </c>
      <c r="J603" s="74">
        <f t="shared" si="57"/>
        <v>100</v>
      </c>
      <c r="K603" s="75">
        <f t="shared" si="56"/>
        <v>46.22641509433962</v>
      </c>
      <c r="L603" s="101" t="e">
        <f t="shared" si="58"/>
        <v>#DIV/0!</v>
      </c>
    </row>
    <row r="604" spans="1:12" s="41" customFormat="1" ht="33" customHeight="1">
      <c r="A604" s="106"/>
      <c r="B604" s="116"/>
      <c r="C604" s="13">
        <v>4379</v>
      </c>
      <c r="D604" s="13" t="s">
        <v>239</v>
      </c>
      <c r="E604" s="61">
        <v>54</v>
      </c>
      <c r="F604" s="75">
        <v>6.4</v>
      </c>
      <c r="G604" s="61">
        <v>80</v>
      </c>
      <c r="H604" s="61">
        <v>80</v>
      </c>
      <c r="I604" s="61"/>
      <c r="J604" s="74">
        <f t="shared" si="57"/>
        <v>0</v>
      </c>
      <c r="K604" s="75">
        <f t="shared" si="56"/>
        <v>0</v>
      </c>
      <c r="L604" s="101" t="e">
        <f t="shared" si="58"/>
        <v>#DIV/0!</v>
      </c>
    </row>
    <row r="605" spans="1:12" s="41" customFormat="1" ht="34.5" customHeight="1">
      <c r="A605" s="106"/>
      <c r="B605" s="116"/>
      <c r="C605" s="13">
        <v>4409</v>
      </c>
      <c r="D605" s="13" t="s">
        <v>240</v>
      </c>
      <c r="E605" s="61">
        <v>852</v>
      </c>
      <c r="F605" s="75">
        <v>100</v>
      </c>
      <c r="G605" s="61">
        <v>758</v>
      </c>
      <c r="H605" s="61">
        <v>895</v>
      </c>
      <c r="I605" s="61">
        <v>795.28</v>
      </c>
      <c r="J605" s="74">
        <f t="shared" si="57"/>
        <v>88.85810055865922</v>
      </c>
      <c r="K605" s="75">
        <f t="shared" si="56"/>
        <v>93.34272300469483</v>
      </c>
      <c r="L605" s="101" t="e">
        <f t="shared" si="58"/>
        <v>#DIV/0!</v>
      </c>
    </row>
    <row r="606" spans="1:12" s="41" customFormat="1" ht="12.75" customHeight="1">
      <c r="A606" s="106"/>
      <c r="B606" s="116"/>
      <c r="C606" s="13">
        <v>4447</v>
      </c>
      <c r="D606" s="13" t="s">
        <v>49</v>
      </c>
      <c r="E606" s="61">
        <v>1430.92</v>
      </c>
      <c r="F606" s="75">
        <v>100</v>
      </c>
      <c r="G606" s="61">
        <v>1100</v>
      </c>
      <c r="H606" s="61">
        <v>1094</v>
      </c>
      <c r="I606" s="61">
        <v>1038.06</v>
      </c>
      <c r="J606" s="74">
        <f t="shared" si="57"/>
        <v>94.88665447897623</v>
      </c>
      <c r="K606" s="75">
        <f t="shared" si="56"/>
        <v>72.54493612501048</v>
      </c>
      <c r="L606" s="101" t="e">
        <f t="shared" si="58"/>
        <v>#DIV/0!</v>
      </c>
    </row>
    <row r="607" spans="1:12" s="41" customFormat="1" ht="32.25" customHeight="1">
      <c r="A607" s="106"/>
      <c r="B607" s="116"/>
      <c r="C607" s="13">
        <v>4747</v>
      </c>
      <c r="D607" s="13" t="s">
        <v>173</v>
      </c>
      <c r="E607" s="61">
        <v>98</v>
      </c>
      <c r="F607" s="75">
        <v>100</v>
      </c>
      <c r="G607" s="61"/>
      <c r="H607" s="61"/>
      <c r="I607" s="61"/>
      <c r="J607" s="74"/>
      <c r="K607" s="75"/>
      <c r="L607" s="101" t="e">
        <f t="shared" si="58"/>
        <v>#DIV/0!</v>
      </c>
    </row>
    <row r="608" spans="1:12" s="41" customFormat="1" ht="32.25" customHeight="1">
      <c r="A608" s="106"/>
      <c r="B608" s="116"/>
      <c r="C608" s="13">
        <v>4757</v>
      </c>
      <c r="D608" s="13" t="s">
        <v>181</v>
      </c>
      <c r="E608" s="61">
        <v>240.9</v>
      </c>
      <c r="F608" s="75">
        <v>67</v>
      </c>
      <c r="G608" s="61"/>
      <c r="H608" s="61"/>
      <c r="I608" s="61"/>
      <c r="J608" s="74"/>
      <c r="K608" s="75"/>
      <c r="L608" s="101" t="e">
        <f t="shared" si="58"/>
        <v>#DIV/0!</v>
      </c>
    </row>
    <row r="609" spans="1:12" s="41" customFormat="1" ht="32.25" customHeight="1">
      <c r="A609" s="113"/>
      <c r="B609" s="117"/>
      <c r="C609" s="13">
        <v>6067</v>
      </c>
      <c r="D609" s="13" t="s">
        <v>22</v>
      </c>
      <c r="E609" s="61"/>
      <c r="F609" s="75"/>
      <c r="G609" s="61">
        <v>4973</v>
      </c>
      <c r="H609" s="61"/>
      <c r="I609" s="61"/>
      <c r="J609" s="74"/>
      <c r="K609" s="75"/>
      <c r="L609" s="101" t="e">
        <f t="shared" si="58"/>
        <v>#DIV/0!</v>
      </c>
    </row>
    <row r="610" spans="1:12" ht="30.75" customHeight="1">
      <c r="A610" s="105">
        <v>854</v>
      </c>
      <c r="B610" s="35"/>
      <c r="C610" s="35"/>
      <c r="D610" s="2" t="s">
        <v>154</v>
      </c>
      <c r="E610" s="59">
        <f>E611+E619+E622</f>
        <v>573304.3400000001</v>
      </c>
      <c r="F610" s="65">
        <v>98</v>
      </c>
      <c r="G610" s="59">
        <f>G611+G619+G622</f>
        <v>396144</v>
      </c>
      <c r="H610" s="59">
        <f>H611+H619+H622</f>
        <v>616728</v>
      </c>
      <c r="I610" s="59">
        <f>I611+I619+I622</f>
        <v>615597.38</v>
      </c>
      <c r="J610" s="60">
        <f aca="true" t="shared" si="59" ref="J610:J621">(I610/H610)*100</f>
        <v>99.81667444967636</v>
      </c>
      <c r="K610" s="65">
        <f aca="true" t="shared" si="60" ref="K610:K621">(I610/E610)*100</f>
        <v>107.37706607977186</v>
      </c>
      <c r="L610" s="101" t="e">
        <f t="shared" si="58"/>
        <v>#DIV/0!</v>
      </c>
    </row>
    <row r="611" spans="1:12" ht="14.25" customHeight="1">
      <c r="A611" s="106"/>
      <c r="B611" s="109">
        <v>85401</v>
      </c>
      <c r="C611" s="35"/>
      <c r="D611" s="64" t="s">
        <v>155</v>
      </c>
      <c r="E611" s="59">
        <f>E612+E613+E615+E614+E616+E617+E618</f>
        <v>394216.48000000004</v>
      </c>
      <c r="F611" s="65">
        <v>98</v>
      </c>
      <c r="G611" s="59">
        <f>G612+G613+G615+G614+G616+G617+G618</f>
        <v>392997</v>
      </c>
      <c r="H611" s="59">
        <f>H612+H613+H615+H614+H616+H617+H618</f>
        <v>408052</v>
      </c>
      <c r="I611" s="59">
        <f>I612+I613+I615+I614+I616+I617+I618</f>
        <v>407261.18</v>
      </c>
      <c r="J611" s="60">
        <f t="shared" si="59"/>
        <v>99.80619626910295</v>
      </c>
      <c r="K611" s="65">
        <f t="shared" si="60"/>
        <v>103.30901945042987</v>
      </c>
      <c r="L611" s="101" t="e">
        <f t="shared" si="58"/>
        <v>#DIV/0!</v>
      </c>
    </row>
    <row r="612" spans="1:12" ht="24.75" customHeight="1">
      <c r="A612" s="106"/>
      <c r="B612" s="110"/>
      <c r="C612" s="25">
        <v>3020</v>
      </c>
      <c r="D612" s="13" t="s">
        <v>227</v>
      </c>
      <c r="E612" s="62">
        <v>21309.33</v>
      </c>
      <c r="F612" s="46">
        <v>100</v>
      </c>
      <c r="G612" s="62">
        <v>23608</v>
      </c>
      <c r="H612" s="62">
        <v>20157</v>
      </c>
      <c r="I612" s="62">
        <v>20156.38</v>
      </c>
      <c r="J612" s="46">
        <f t="shared" si="59"/>
        <v>99.99692414545815</v>
      </c>
      <c r="K612" s="46">
        <f t="shared" si="60"/>
        <v>94.58945917117056</v>
      </c>
      <c r="L612" s="101" t="e">
        <f t="shared" si="58"/>
        <v>#DIV/0!</v>
      </c>
    </row>
    <row r="613" spans="1:12" ht="13.5" customHeight="1">
      <c r="A613" s="106"/>
      <c r="B613" s="110"/>
      <c r="C613" s="25">
        <v>4010</v>
      </c>
      <c r="D613" s="13" t="s">
        <v>140</v>
      </c>
      <c r="E613" s="62">
        <v>282437.02</v>
      </c>
      <c r="F613" s="46">
        <v>99</v>
      </c>
      <c r="G613" s="62">
        <v>270782</v>
      </c>
      <c r="H613" s="62">
        <v>298540</v>
      </c>
      <c r="I613" s="62">
        <v>298539.29</v>
      </c>
      <c r="J613" s="46">
        <f t="shared" si="59"/>
        <v>99.99976217592281</v>
      </c>
      <c r="K613" s="46">
        <f t="shared" si="60"/>
        <v>105.70118959617969</v>
      </c>
      <c r="L613" s="101" t="e">
        <f t="shared" si="58"/>
        <v>#DIV/0!</v>
      </c>
    </row>
    <row r="614" spans="1:12" ht="21.75" customHeight="1">
      <c r="A614" s="106"/>
      <c r="B614" s="110"/>
      <c r="C614" s="25">
        <v>4040</v>
      </c>
      <c r="D614" s="13" t="s">
        <v>69</v>
      </c>
      <c r="E614" s="62">
        <v>21120.84</v>
      </c>
      <c r="F614" s="46">
        <v>97</v>
      </c>
      <c r="G614" s="62">
        <v>23520</v>
      </c>
      <c r="H614" s="62">
        <v>20708</v>
      </c>
      <c r="I614" s="62">
        <v>20707.32</v>
      </c>
      <c r="J614" s="42">
        <f t="shared" si="59"/>
        <v>99.9967162449295</v>
      </c>
      <c r="K614" s="46">
        <f t="shared" si="60"/>
        <v>98.0421233246405</v>
      </c>
      <c r="L614" s="101" t="e">
        <f t="shared" si="58"/>
        <v>#DIV/0!</v>
      </c>
    </row>
    <row r="615" spans="1:12" ht="22.5" customHeight="1">
      <c r="A615" s="106"/>
      <c r="B615" s="110"/>
      <c r="C615" s="25">
        <v>4110</v>
      </c>
      <c r="D615" s="13" t="s">
        <v>111</v>
      </c>
      <c r="E615" s="62">
        <v>47843.79</v>
      </c>
      <c r="F615" s="46">
        <v>93</v>
      </c>
      <c r="G615" s="62">
        <v>50498</v>
      </c>
      <c r="H615" s="62">
        <v>48916</v>
      </c>
      <c r="I615" s="62">
        <v>48707.07</v>
      </c>
      <c r="J615" s="42">
        <f t="shared" si="59"/>
        <v>99.57288003925096</v>
      </c>
      <c r="K615" s="46">
        <f t="shared" si="60"/>
        <v>101.8043721034642</v>
      </c>
      <c r="L615" s="101" t="e">
        <f t="shared" si="58"/>
        <v>#DIV/0!</v>
      </c>
    </row>
    <row r="616" spans="1:12" ht="11.25">
      <c r="A616" s="106"/>
      <c r="B616" s="110"/>
      <c r="C616" s="25">
        <v>4120</v>
      </c>
      <c r="D616" s="13" t="s">
        <v>46</v>
      </c>
      <c r="E616" s="62">
        <v>5532.52</v>
      </c>
      <c r="F616" s="46">
        <v>67</v>
      </c>
      <c r="G616" s="62">
        <v>8099</v>
      </c>
      <c r="H616" s="62">
        <v>4927</v>
      </c>
      <c r="I616" s="62">
        <v>4347.86</v>
      </c>
      <c r="J616" s="42">
        <f t="shared" si="59"/>
        <v>88.24558554901563</v>
      </c>
      <c r="K616" s="46">
        <f t="shared" si="60"/>
        <v>78.58733452386976</v>
      </c>
      <c r="L616" s="101" t="e">
        <f t="shared" si="58"/>
        <v>#DIV/0!</v>
      </c>
    </row>
    <row r="617" spans="1:12" ht="10.5" customHeight="1">
      <c r="A617" s="106"/>
      <c r="B617" s="110"/>
      <c r="C617" s="25">
        <v>4210</v>
      </c>
      <c r="D617" s="13" t="s">
        <v>14</v>
      </c>
      <c r="E617" s="62"/>
      <c r="F617" s="46"/>
      <c r="G617" s="62">
        <v>1000</v>
      </c>
      <c r="H617" s="62"/>
      <c r="I617" s="62"/>
      <c r="J617" s="42"/>
      <c r="K617" s="46"/>
      <c r="L617" s="101" t="e">
        <f t="shared" si="58"/>
        <v>#DIV/0!</v>
      </c>
    </row>
    <row r="618" spans="1:12" ht="24.75" customHeight="1">
      <c r="A618" s="106"/>
      <c r="B618" s="110"/>
      <c r="C618" s="25">
        <v>4440</v>
      </c>
      <c r="D618" s="13" t="s">
        <v>49</v>
      </c>
      <c r="E618" s="62">
        <v>15972.98</v>
      </c>
      <c r="F618" s="46">
        <v>100</v>
      </c>
      <c r="G618" s="62">
        <v>15490</v>
      </c>
      <c r="H618" s="62">
        <v>14804</v>
      </c>
      <c r="I618" s="62">
        <v>14803.26</v>
      </c>
      <c r="J618" s="46">
        <f t="shared" si="59"/>
        <v>99.99500135098623</v>
      </c>
      <c r="K618" s="46">
        <f t="shared" si="60"/>
        <v>92.67688308631202</v>
      </c>
      <c r="L618" s="101" t="e">
        <f t="shared" si="58"/>
        <v>#DIV/0!</v>
      </c>
    </row>
    <row r="619" spans="1:12" ht="21">
      <c r="A619" s="106"/>
      <c r="B619" s="109">
        <v>85415</v>
      </c>
      <c r="C619" s="35"/>
      <c r="D619" s="2" t="s">
        <v>206</v>
      </c>
      <c r="E619" s="59">
        <f>SUM(E620:E621)</f>
        <v>179087.86</v>
      </c>
      <c r="F619" s="65">
        <v>100</v>
      </c>
      <c r="G619" s="59">
        <f>G620+G621</f>
        <v>500</v>
      </c>
      <c r="H619" s="59">
        <f>H620+H621</f>
        <v>208676</v>
      </c>
      <c r="I619" s="59">
        <f>I620+I621</f>
        <v>208336.2</v>
      </c>
      <c r="J619" s="60">
        <f t="shared" si="59"/>
        <v>99.83716383292762</v>
      </c>
      <c r="K619" s="65">
        <f t="shared" si="60"/>
        <v>116.33183846185891</v>
      </c>
      <c r="L619" s="101" t="e">
        <f t="shared" si="58"/>
        <v>#DIV/0!</v>
      </c>
    </row>
    <row r="620" spans="1:12" ht="11.25" customHeight="1">
      <c r="A620" s="106"/>
      <c r="B620" s="110"/>
      <c r="C620" s="25">
        <v>3240</v>
      </c>
      <c r="D620" s="13" t="s">
        <v>156</v>
      </c>
      <c r="E620" s="62">
        <v>156318.4</v>
      </c>
      <c r="F620" s="46">
        <v>100</v>
      </c>
      <c r="G620" s="62">
        <v>500</v>
      </c>
      <c r="H620" s="62">
        <v>188821</v>
      </c>
      <c r="I620" s="62">
        <v>188481.2</v>
      </c>
      <c r="J620" s="42">
        <f t="shared" si="59"/>
        <v>99.82004120304417</v>
      </c>
      <c r="K620" s="46">
        <f t="shared" si="60"/>
        <v>120.57518500701134</v>
      </c>
      <c r="L620" s="101" t="e">
        <f t="shared" si="58"/>
        <v>#DIV/0!</v>
      </c>
    </row>
    <row r="621" spans="1:12" ht="12" customHeight="1">
      <c r="A621" s="106"/>
      <c r="B621" s="110"/>
      <c r="C621" s="25">
        <v>3260</v>
      </c>
      <c r="D621" s="13" t="s">
        <v>109</v>
      </c>
      <c r="E621" s="62">
        <v>22769.46</v>
      </c>
      <c r="F621" s="46">
        <v>100</v>
      </c>
      <c r="G621" s="62"/>
      <c r="H621" s="62">
        <v>19855</v>
      </c>
      <c r="I621" s="62">
        <v>19855</v>
      </c>
      <c r="J621" s="42">
        <f t="shared" si="59"/>
        <v>100</v>
      </c>
      <c r="K621" s="46">
        <f t="shared" si="60"/>
        <v>87.20013562025626</v>
      </c>
      <c r="L621" s="101" t="e">
        <f t="shared" si="58"/>
        <v>#DIV/0!</v>
      </c>
    </row>
    <row r="622" spans="1:12" s="24" customFormat="1" ht="31.5">
      <c r="A622" s="108"/>
      <c r="B622" s="105">
        <v>85446</v>
      </c>
      <c r="C622" s="35"/>
      <c r="D622" s="54" t="s">
        <v>211</v>
      </c>
      <c r="E622" s="59">
        <f>E623+E624</f>
        <v>0</v>
      </c>
      <c r="F622" s="65"/>
      <c r="G622" s="59">
        <f>G623+G624</f>
        <v>2647</v>
      </c>
      <c r="H622" s="59">
        <f>H623+H624</f>
        <v>0</v>
      </c>
      <c r="I622" s="59">
        <f>I623+I624</f>
        <v>0</v>
      </c>
      <c r="J622" s="42"/>
      <c r="K622" s="65"/>
      <c r="L622" s="101" t="e">
        <f t="shared" si="58"/>
        <v>#DIV/0!</v>
      </c>
    </row>
    <row r="623" spans="1:12" s="24" customFormat="1" ht="10.5" customHeight="1">
      <c r="A623" s="108"/>
      <c r="B623" s="106"/>
      <c r="C623" s="25">
        <v>4300</v>
      </c>
      <c r="D623" s="13" t="s">
        <v>19</v>
      </c>
      <c r="E623" s="59"/>
      <c r="F623" s="65"/>
      <c r="G623" s="62">
        <v>2284</v>
      </c>
      <c r="H623" s="62"/>
      <c r="I623" s="62"/>
      <c r="J623" s="42"/>
      <c r="K623" s="46"/>
      <c r="L623" s="101" t="e">
        <f t="shared" si="58"/>
        <v>#DIV/0!</v>
      </c>
    </row>
    <row r="624" spans="1:12" s="24" customFormat="1" ht="14.25" customHeight="1">
      <c r="A624" s="107"/>
      <c r="B624" s="107"/>
      <c r="C624" s="25">
        <v>4410</v>
      </c>
      <c r="D624" s="13" t="s">
        <v>269</v>
      </c>
      <c r="E624" s="59"/>
      <c r="F624" s="65"/>
      <c r="G624" s="62">
        <v>363</v>
      </c>
      <c r="H624" s="62"/>
      <c r="I624" s="62"/>
      <c r="J624" s="42"/>
      <c r="K624" s="46"/>
      <c r="L624" s="101" t="e">
        <f t="shared" si="58"/>
        <v>#DIV/0!</v>
      </c>
    </row>
    <row r="625" spans="1:12" ht="30.75" customHeight="1">
      <c r="A625" s="119" t="s">
        <v>157</v>
      </c>
      <c r="B625" s="35"/>
      <c r="C625" s="35"/>
      <c r="D625" s="2" t="s">
        <v>158</v>
      </c>
      <c r="E625" s="59">
        <f>E629+E639+E642+E655+E662+E644+E648+E652+E659</f>
        <v>814593.7700000001</v>
      </c>
      <c r="F625" s="65">
        <v>74</v>
      </c>
      <c r="G625" s="59">
        <f>G629+G639+G642+G655+G662+G644+G648+G652+G659</f>
        <v>6567558.98</v>
      </c>
      <c r="H625" s="59">
        <f>H629+H639+H642+H655+H662+H644+H648+H652+H659</f>
        <v>1075555</v>
      </c>
      <c r="I625" s="59">
        <f>I629+I639+I642+I655+I662+I644+I648+I652+I659</f>
        <v>786415.1100000001</v>
      </c>
      <c r="J625" s="60">
        <f>(I625/H625)*100</f>
        <v>73.11714510183116</v>
      </c>
      <c r="K625" s="65">
        <f>(I625/E625)*100</f>
        <v>96.54077148171658</v>
      </c>
      <c r="L625" s="101" t="e">
        <f t="shared" si="58"/>
        <v>#DIV/0!</v>
      </c>
    </row>
    <row r="626" spans="1:12" ht="15" customHeight="1">
      <c r="A626" s="120"/>
      <c r="B626" s="35"/>
      <c r="C626" s="35"/>
      <c r="D626" s="88" t="s">
        <v>8</v>
      </c>
      <c r="E626" s="76">
        <f>E625-E627</f>
        <v>564233.1800000002</v>
      </c>
      <c r="F626" s="47">
        <v>95</v>
      </c>
      <c r="G626" s="76">
        <f>G625-G627</f>
        <v>567145</v>
      </c>
      <c r="H626" s="76">
        <f>H625-H627</f>
        <v>569645</v>
      </c>
      <c r="I626" s="76">
        <f>I625-I627</f>
        <v>520315.51000000007</v>
      </c>
      <c r="J626" s="50">
        <f>(I626/H626)*100</f>
        <v>91.3403101931905</v>
      </c>
      <c r="K626" s="99">
        <v>144</v>
      </c>
      <c r="L626" s="101" t="e">
        <f t="shared" si="58"/>
        <v>#DIV/0!</v>
      </c>
    </row>
    <row r="627" spans="1:12" ht="12" customHeight="1">
      <c r="A627" s="120"/>
      <c r="B627" s="35"/>
      <c r="C627" s="35"/>
      <c r="D627" s="88" t="s">
        <v>203</v>
      </c>
      <c r="E627" s="76">
        <f>E634+E635+E636+E637+E638+E649+E666+E641</f>
        <v>250360.59000000003</v>
      </c>
      <c r="F627" s="47">
        <v>49</v>
      </c>
      <c r="G627" s="76">
        <f>G634+G635+G636+G637+G638+G649+G666+G641</f>
        <v>6000413.98</v>
      </c>
      <c r="H627" s="76">
        <f>H634+H635+H636+H637+H638+H649+H666+H641+H650+H651</f>
        <v>505910</v>
      </c>
      <c r="I627" s="76">
        <f>I634+I635+I636+I637+I638+I649+I666+I641</f>
        <v>266099.60000000003</v>
      </c>
      <c r="J627" s="50">
        <f>(I627/H627)*100</f>
        <v>52.59820916763852</v>
      </c>
      <c r="K627" s="99">
        <v>144</v>
      </c>
      <c r="L627" s="101" t="e">
        <f t="shared" si="58"/>
        <v>#DIV/0!</v>
      </c>
    </row>
    <row r="628" spans="1:12" ht="11.25">
      <c r="A628" s="120"/>
      <c r="B628" s="25"/>
      <c r="C628" s="25"/>
      <c r="D628" s="84" t="s">
        <v>9</v>
      </c>
      <c r="E628" s="76">
        <f>E635+E636+E637+E638+E649+E666+E650+E651</f>
        <v>250360.59000000003</v>
      </c>
      <c r="F628" s="47">
        <v>53</v>
      </c>
      <c r="G628" s="76">
        <f>G635+G636+G637+G638+G649+G666+G650+G651</f>
        <v>5828413.98</v>
      </c>
      <c r="H628" s="76">
        <f>H635+H636+H637+H638+H649+H666+H650+H651</f>
        <v>225910</v>
      </c>
      <c r="I628" s="76">
        <f>I635+I636+I637+I638+I649+I666+I650+I651</f>
        <v>94099.6</v>
      </c>
      <c r="J628" s="50">
        <f>(I628/H628)*100</f>
        <v>41.65357885883759</v>
      </c>
      <c r="K628" s="99">
        <f>(I628/E628)*100</f>
        <v>37.58562799360714</v>
      </c>
      <c r="L628" s="101" t="e">
        <f t="shared" si="58"/>
        <v>#DIV/0!</v>
      </c>
    </row>
    <row r="629" spans="1:12" ht="22.5" customHeight="1">
      <c r="A629" s="120"/>
      <c r="B629" s="105">
        <v>90001</v>
      </c>
      <c r="C629" s="35"/>
      <c r="D629" s="2" t="s">
        <v>159</v>
      </c>
      <c r="E629" s="59">
        <f>E632+E635+E636+E637+E638+E630+E633+E631+E634</f>
        <v>273930.07</v>
      </c>
      <c r="F629" s="65">
        <v>55</v>
      </c>
      <c r="G629" s="59">
        <f>G632+G635+G636+G637+G638+G630+G633+G631+G634</f>
        <v>5971578.98</v>
      </c>
      <c r="H629" s="59">
        <f>H632+H635+H636+H637+H638+H630+H633+H631+H634</f>
        <v>362135</v>
      </c>
      <c r="I629" s="59">
        <f>I632+I635+I636+I637+I638+I630+I633+I631+I634</f>
        <v>236571.57</v>
      </c>
      <c r="J629" s="60">
        <f aca="true" t="shared" si="61" ref="J629:J664">(I629/H629)*100</f>
        <v>65.32690018915598</v>
      </c>
      <c r="K629" s="65">
        <f>(I629/E629)*100</f>
        <v>86.36203028020984</v>
      </c>
      <c r="L629" s="101" t="e">
        <f t="shared" si="58"/>
        <v>#DIV/0!</v>
      </c>
    </row>
    <row r="630" spans="1:12" ht="12" customHeight="1">
      <c r="A630" s="120"/>
      <c r="B630" s="108"/>
      <c r="C630" s="25">
        <v>4210</v>
      </c>
      <c r="D630" s="13" t="s">
        <v>14</v>
      </c>
      <c r="E630" s="62">
        <v>3347.3</v>
      </c>
      <c r="F630" s="46">
        <v>88</v>
      </c>
      <c r="G630" s="62">
        <v>1000</v>
      </c>
      <c r="H630" s="62">
        <v>3000</v>
      </c>
      <c r="I630" s="62">
        <v>2712.83</v>
      </c>
      <c r="J630" s="42">
        <f t="shared" si="61"/>
        <v>90.42766666666667</v>
      </c>
      <c r="K630" s="46"/>
      <c r="L630" s="101" t="e">
        <f t="shared" si="58"/>
        <v>#DIV/0!</v>
      </c>
    </row>
    <row r="631" spans="1:12" ht="11.25">
      <c r="A631" s="120"/>
      <c r="B631" s="108"/>
      <c r="C631" s="25">
        <v>4260</v>
      </c>
      <c r="D631" s="13" t="s">
        <v>15</v>
      </c>
      <c r="E631" s="62">
        <v>10657.84</v>
      </c>
      <c r="F631" s="46">
        <v>91</v>
      </c>
      <c r="G631" s="62">
        <v>4000</v>
      </c>
      <c r="H631" s="62">
        <v>13000</v>
      </c>
      <c r="I631" s="62">
        <v>10704.46</v>
      </c>
      <c r="J631" s="42">
        <f t="shared" si="61"/>
        <v>82.342</v>
      </c>
      <c r="K631" s="46"/>
      <c r="L631" s="101" t="e">
        <f t="shared" si="58"/>
        <v>#DIV/0!</v>
      </c>
    </row>
    <row r="632" spans="1:12" ht="13.5" customHeight="1">
      <c r="A632" s="120"/>
      <c r="B632" s="108"/>
      <c r="C632" s="25">
        <v>4300</v>
      </c>
      <c r="D632" s="13" t="s">
        <v>19</v>
      </c>
      <c r="E632" s="62">
        <v>16816.67</v>
      </c>
      <c r="F632" s="46">
        <v>95</v>
      </c>
      <c r="G632" s="62">
        <v>16000</v>
      </c>
      <c r="H632" s="62">
        <v>5000</v>
      </c>
      <c r="I632" s="62">
        <v>3541.19</v>
      </c>
      <c r="J632" s="42">
        <f t="shared" si="61"/>
        <v>70.8238</v>
      </c>
      <c r="K632" s="46">
        <f>(I632/E632)*100</f>
        <v>21.05761723337617</v>
      </c>
      <c r="L632" s="101" t="e">
        <f t="shared" si="58"/>
        <v>#DIV/0!</v>
      </c>
    </row>
    <row r="633" spans="1:12" ht="22.5">
      <c r="A633" s="120"/>
      <c r="B633" s="108"/>
      <c r="C633" s="25">
        <v>4520</v>
      </c>
      <c r="D633" s="13" t="s">
        <v>194</v>
      </c>
      <c r="E633" s="62"/>
      <c r="F633" s="46"/>
      <c r="G633" s="62">
        <v>9065</v>
      </c>
      <c r="H633" s="62">
        <v>9065</v>
      </c>
      <c r="I633" s="62">
        <v>8565.63</v>
      </c>
      <c r="J633" s="42">
        <f t="shared" si="61"/>
        <v>94.49123000551572</v>
      </c>
      <c r="K633" s="46"/>
      <c r="L633" s="101" t="e">
        <f t="shared" si="58"/>
        <v>#DIV/0!</v>
      </c>
    </row>
    <row r="634" spans="1:12" ht="33.75" customHeight="1">
      <c r="A634" s="120"/>
      <c r="B634" s="108"/>
      <c r="C634" s="25">
        <v>6010</v>
      </c>
      <c r="D634" s="13" t="s">
        <v>218</v>
      </c>
      <c r="E634" s="62"/>
      <c r="F634" s="46"/>
      <c r="G634" s="62">
        <v>134000</v>
      </c>
      <c r="H634" s="62">
        <v>134000</v>
      </c>
      <c r="I634" s="62">
        <v>134000</v>
      </c>
      <c r="J634" s="46">
        <f t="shared" si="61"/>
        <v>100</v>
      </c>
      <c r="K634" s="46"/>
      <c r="L634" s="101" t="e">
        <f t="shared" si="58"/>
        <v>#DIV/0!</v>
      </c>
    </row>
    <row r="635" spans="1:12" ht="34.5" customHeight="1">
      <c r="A635" s="120"/>
      <c r="B635" s="108"/>
      <c r="C635" s="25">
        <v>6050</v>
      </c>
      <c r="D635" s="13" t="s">
        <v>229</v>
      </c>
      <c r="E635" s="62">
        <v>159945.56</v>
      </c>
      <c r="F635" s="46">
        <v>43</v>
      </c>
      <c r="G635" s="62">
        <v>554500</v>
      </c>
      <c r="H635" s="62">
        <v>62000</v>
      </c>
      <c r="I635" s="62">
        <v>55029.83</v>
      </c>
      <c r="J635" s="42">
        <f t="shared" si="61"/>
        <v>88.75779032258065</v>
      </c>
      <c r="K635" s="46">
        <f>(I635/E635)*100</f>
        <v>34.40535017039548</v>
      </c>
      <c r="L635" s="101" t="e">
        <f t="shared" si="58"/>
        <v>#DIV/0!</v>
      </c>
    </row>
    <row r="636" spans="1:12" ht="33" customHeight="1">
      <c r="A636" s="120"/>
      <c r="B636" s="108"/>
      <c r="C636" s="25">
        <v>6057</v>
      </c>
      <c r="D636" s="13" t="s">
        <v>22</v>
      </c>
      <c r="E636" s="62"/>
      <c r="F636" s="46"/>
      <c r="G636" s="62">
        <v>1861899.98</v>
      </c>
      <c r="H636" s="62">
        <v>42600</v>
      </c>
      <c r="I636" s="62"/>
      <c r="J636" s="42"/>
      <c r="K636" s="46"/>
      <c r="L636" s="101" t="e">
        <f t="shared" si="58"/>
        <v>#DIV/0!</v>
      </c>
    </row>
    <row r="637" spans="1:12" ht="33" customHeight="1">
      <c r="A637" s="120"/>
      <c r="B637" s="108"/>
      <c r="C637" s="25">
        <v>6059</v>
      </c>
      <c r="D637" s="13" t="s">
        <v>22</v>
      </c>
      <c r="E637" s="62">
        <v>79007.7</v>
      </c>
      <c r="F637" s="46">
        <v>99</v>
      </c>
      <c r="G637" s="62">
        <v>3382574</v>
      </c>
      <c r="H637" s="62">
        <v>84930</v>
      </c>
      <c r="I637" s="62">
        <v>22017.63</v>
      </c>
      <c r="J637" s="42">
        <f t="shared" si="61"/>
        <v>25.924443659484282</v>
      </c>
      <c r="K637" s="46">
        <f>(I637/E637)*100</f>
        <v>27.867701502511782</v>
      </c>
      <c r="L637" s="101" t="e">
        <f t="shared" si="58"/>
        <v>#DIV/0!</v>
      </c>
    </row>
    <row r="638" spans="1:12" ht="20.25" customHeight="1">
      <c r="A638" s="120"/>
      <c r="B638" s="121"/>
      <c r="C638" s="25">
        <v>6060</v>
      </c>
      <c r="D638" s="13" t="s">
        <v>14</v>
      </c>
      <c r="E638" s="62">
        <v>4155</v>
      </c>
      <c r="F638" s="46">
        <v>92</v>
      </c>
      <c r="G638" s="62">
        <v>8540</v>
      </c>
      <c r="H638" s="62">
        <v>8540</v>
      </c>
      <c r="I638" s="62"/>
      <c r="J638" s="42">
        <f t="shared" si="61"/>
        <v>0</v>
      </c>
      <c r="K638" s="46"/>
      <c r="L638" s="101" t="e">
        <f t="shared" si="58"/>
        <v>#DIV/0!</v>
      </c>
    </row>
    <row r="639" spans="1:12" ht="21">
      <c r="A639" s="120"/>
      <c r="B639" s="105">
        <v>90002</v>
      </c>
      <c r="C639" s="35"/>
      <c r="D639" s="2" t="s">
        <v>160</v>
      </c>
      <c r="E639" s="59">
        <f>E640+E641</f>
        <v>70000</v>
      </c>
      <c r="F639" s="65">
        <v>65</v>
      </c>
      <c r="G639" s="59">
        <f>G640+G641</f>
        <v>108000</v>
      </c>
      <c r="H639" s="59">
        <f>H640+H641</f>
        <v>216800</v>
      </c>
      <c r="I639" s="59">
        <f>I640+I641</f>
        <v>102963.08</v>
      </c>
      <c r="J639" s="60">
        <f t="shared" si="61"/>
        <v>47.49219557195572</v>
      </c>
      <c r="K639" s="65">
        <f>(I639/E639)*100</f>
        <v>147.0901142857143</v>
      </c>
      <c r="L639" s="101" t="e">
        <f t="shared" si="58"/>
        <v>#DIV/0!</v>
      </c>
    </row>
    <row r="640" spans="1:12" ht="12.75" customHeight="1">
      <c r="A640" s="120"/>
      <c r="B640" s="108"/>
      <c r="C640" s="25">
        <v>4300</v>
      </c>
      <c r="D640" s="13" t="s">
        <v>19</v>
      </c>
      <c r="E640" s="62">
        <v>70000</v>
      </c>
      <c r="F640" s="46">
        <v>100</v>
      </c>
      <c r="G640" s="62">
        <v>70000</v>
      </c>
      <c r="H640" s="62">
        <v>70800</v>
      </c>
      <c r="I640" s="62">
        <v>64963.08</v>
      </c>
      <c r="J640" s="42">
        <f t="shared" si="61"/>
        <v>91.7557627118644</v>
      </c>
      <c r="K640" s="46">
        <f>(I640/E640)*100</f>
        <v>92.8044</v>
      </c>
      <c r="L640" s="101" t="e">
        <f t="shared" si="58"/>
        <v>#DIV/0!</v>
      </c>
    </row>
    <row r="641" spans="1:12" ht="21.75" customHeight="1">
      <c r="A641" s="120"/>
      <c r="B641" s="108"/>
      <c r="C641" s="25">
        <v>6010</v>
      </c>
      <c r="D641" s="13" t="s">
        <v>218</v>
      </c>
      <c r="E641" s="62"/>
      <c r="F641" s="46"/>
      <c r="G641" s="62">
        <v>38000</v>
      </c>
      <c r="H641" s="62">
        <v>146000</v>
      </c>
      <c r="I641" s="62">
        <v>38000</v>
      </c>
      <c r="J641" s="42">
        <f t="shared" si="61"/>
        <v>26.027397260273972</v>
      </c>
      <c r="K641" s="46"/>
      <c r="L641" s="101" t="e">
        <f t="shared" si="58"/>
        <v>#DIV/0!</v>
      </c>
    </row>
    <row r="642" spans="1:12" ht="21">
      <c r="A642" s="120"/>
      <c r="B642" s="105">
        <v>90003</v>
      </c>
      <c r="C642" s="35"/>
      <c r="D642" s="2" t="s">
        <v>195</v>
      </c>
      <c r="E642" s="59">
        <f>E643</f>
        <v>160500</v>
      </c>
      <c r="F642" s="65">
        <v>100</v>
      </c>
      <c r="G642" s="59">
        <f>G643</f>
        <v>170000</v>
      </c>
      <c r="H642" s="59">
        <f>H643</f>
        <v>170000</v>
      </c>
      <c r="I642" s="59">
        <f>I643</f>
        <v>153999.97</v>
      </c>
      <c r="J642" s="60">
        <f t="shared" si="61"/>
        <v>90.58821764705883</v>
      </c>
      <c r="K642" s="65">
        <f>(I642/E642)*100</f>
        <v>95.95013707165108</v>
      </c>
      <c r="L642" s="101" t="e">
        <f t="shared" si="58"/>
        <v>#DIV/0!</v>
      </c>
    </row>
    <row r="643" spans="1:12" ht="15.75" customHeight="1">
      <c r="A643" s="120"/>
      <c r="B643" s="108"/>
      <c r="C643" s="25">
        <v>4300</v>
      </c>
      <c r="D643" s="13" t="s">
        <v>19</v>
      </c>
      <c r="E643" s="62">
        <v>160500</v>
      </c>
      <c r="F643" s="46">
        <v>100</v>
      </c>
      <c r="G643" s="62">
        <v>170000</v>
      </c>
      <c r="H643" s="62">
        <v>170000</v>
      </c>
      <c r="I643" s="62">
        <v>153999.97</v>
      </c>
      <c r="J643" s="79">
        <f t="shared" si="61"/>
        <v>90.58821764705883</v>
      </c>
      <c r="K643" s="46"/>
      <c r="L643" s="101" t="e">
        <f t="shared" si="58"/>
        <v>#DIV/0!</v>
      </c>
    </row>
    <row r="644" spans="1:12" ht="21">
      <c r="A644" s="120"/>
      <c r="B644" s="105">
        <v>90004</v>
      </c>
      <c r="C644" s="35"/>
      <c r="D644" s="2" t="s">
        <v>161</v>
      </c>
      <c r="E644" s="59">
        <f>E645+E647+E646</f>
        <v>80950.36</v>
      </c>
      <c r="F644" s="65">
        <v>98</v>
      </c>
      <c r="G644" s="59">
        <f>G645+G647+G646</f>
        <v>100800</v>
      </c>
      <c r="H644" s="59">
        <f>H645+H647+H646</f>
        <v>98900</v>
      </c>
      <c r="I644" s="59">
        <f>I645+I647+I646</f>
        <v>95693.57</v>
      </c>
      <c r="J644" s="60">
        <f t="shared" si="61"/>
        <v>96.7579069767442</v>
      </c>
      <c r="K644" s="65">
        <f>(I644/E644)*100</f>
        <v>118.21265526181726</v>
      </c>
      <c r="L644" s="101" t="e">
        <f t="shared" si="58"/>
        <v>#DIV/0!</v>
      </c>
    </row>
    <row r="645" spans="1:12" ht="21.75" customHeight="1">
      <c r="A645" s="120"/>
      <c r="B645" s="108"/>
      <c r="C645" s="25">
        <v>4210</v>
      </c>
      <c r="D645" s="13" t="s">
        <v>14</v>
      </c>
      <c r="E645" s="62">
        <v>950.41</v>
      </c>
      <c r="F645" s="46">
        <v>48</v>
      </c>
      <c r="G645" s="62">
        <v>5000</v>
      </c>
      <c r="H645" s="62">
        <v>3100</v>
      </c>
      <c r="I645" s="62">
        <v>693.57</v>
      </c>
      <c r="J645" s="42">
        <f t="shared" si="61"/>
        <v>22.373225806451615</v>
      </c>
      <c r="K645" s="46">
        <f>(I645/E645)*100</f>
        <v>72.97587357035385</v>
      </c>
      <c r="L645" s="101" t="e">
        <f t="shared" si="58"/>
        <v>#DIV/0!</v>
      </c>
    </row>
    <row r="646" spans="1:12" ht="12" customHeight="1">
      <c r="A646" s="120"/>
      <c r="B646" s="108"/>
      <c r="C646" s="25">
        <v>4270</v>
      </c>
      <c r="D646" s="13" t="s">
        <v>17</v>
      </c>
      <c r="E646" s="62"/>
      <c r="F646" s="46"/>
      <c r="G646" s="62">
        <v>800</v>
      </c>
      <c r="H646" s="62">
        <v>800</v>
      </c>
      <c r="I646" s="62"/>
      <c r="J646" s="42"/>
      <c r="K646" s="46"/>
      <c r="L646" s="101" t="e">
        <f t="shared" si="58"/>
        <v>#DIV/0!</v>
      </c>
    </row>
    <row r="647" spans="1:12" ht="22.5">
      <c r="A647" s="120"/>
      <c r="B647" s="108"/>
      <c r="C647" s="25">
        <v>4300</v>
      </c>
      <c r="D647" s="13" t="s">
        <v>19</v>
      </c>
      <c r="E647" s="62">
        <v>79999.95</v>
      </c>
      <c r="F647" s="46">
        <v>100</v>
      </c>
      <c r="G647" s="62">
        <v>95000</v>
      </c>
      <c r="H647" s="62">
        <v>95000</v>
      </c>
      <c r="I647" s="62">
        <v>95000</v>
      </c>
      <c r="J647" s="42">
        <f t="shared" si="61"/>
        <v>100</v>
      </c>
      <c r="K647" s="65"/>
      <c r="L647" s="101" t="e">
        <f t="shared" si="58"/>
        <v>#DIV/0!</v>
      </c>
    </row>
    <row r="648" spans="1:12" ht="21">
      <c r="A648" s="120"/>
      <c r="B648" s="105">
        <v>90005</v>
      </c>
      <c r="C648" s="25"/>
      <c r="D648" s="2" t="s">
        <v>196</v>
      </c>
      <c r="E648" s="59">
        <f>E649+E650+E651</f>
        <v>2945.63</v>
      </c>
      <c r="F648" s="65">
        <v>54</v>
      </c>
      <c r="G648" s="59">
        <f>G649+G650+G651</f>
        <v>20900</v>
      </c>
      <c r="H648" s="59">
        <f>H649+H650+H651</f>
        <v>27840</v>
      </c>
      <c r="I648" s="59">
        <f>I649+I650+I651</f>
        <v>17052.14</v>
      </c>
      <c r="J648" s="65">
        <f t="shared" si="61"/>
        <v>61.25050287356322</v>
      </c>
      <c r="K648" s="65">
        <f>(I648/E648)*100</f>
        <v>578.8961953809542</v>
      </c>
      <c r="L648" s="101" t="e">
        <f t="shared" si="58"/>
        <v>#DIV/0!</v>
      </c>
    </row>
    <row r="649" spans="1:12" ht="32.25" customHeight="1">
      <c r="A649" s="120"/>
      <c r="B649" s="114"/>
      <c r="C649" s="25">
        <v>6050</v>
      </c>
      <c r="D649" s="13" t="s">
        <v>22</v>
      </c>
      <c r="E649" s="62">
        <v>2945.63</v>
      </c>
      <c r="F649" s="46">
        <v>54</v>
      </c>
      <c r="G649" s="62">
        <v>20900</v>
      </c>
      <c r="H649" s="62">
        <v>20900</v>
      </c>
      <c r="I649" s="62">
        <v>17052.14</v>
      </c>
      <c r="J649" s="46">
        <f t="shared" si="61"/>
        <v>81.58918660287081</v>
      </c>
      <c r="K649" s="33">
        <f>(I649/E649)*100</f>
        <v>578.8961953809542</v>
      </c>
      <c r="L649" s="101" t="e">
        <f t="shared" si="58"/>
        <v>#DIV/0!</v>
      </c>
    </row>
    <row r="650" spans="1:12" ht="31.5" customHeight="1">
      <c r="A650" s="120"/>
      <c r="B650" s="114"/>
      <c r="C650" s="25">
        <v>6057</v>
      </c>
      <c r="D650" s="13" t="s">
        <v>22</v>
      </c>
      <c r="E650" s="62"/>
      <c r="F650" s="46"/>
      <c r="G650" s="62"/>
      <c r="H650" s="62">
        <v>212</v>
      </c>
      <c r="I650" s="62"/>
      <c r="J650" s="46"/>
      <c r="K650" s="33"/>
      <c r="L650" s="101" t="e">
        <f t="shared" si="58"/>
        <v>#DIV/0!</v>
      </c>
    </row>
    <row r="651" spans="1:12" ht="33.75" customHeight="1">
      <c r="A651" s="120"/>
      <c r="B651" s="107"/>
      <c r="C651" s="25">
        <v>6059</v>
      </c>
      <c r="D651" s="13" t="s">
        <v>22</v>
      </c>
      <c r="E651" s="62"/>
      <c r="F651" s="46"/>
      <c r="G651" s="62"/>
      <c r="H651" s="62">
        <v>6728</v>
      </c>
      <c r="I651" s="62"/>
      <c r="J651" s="46"/>
      <c r="K651" s="33"/>
      <c r="L651" s="101" t="e">
        <f t="shared" si="58"/>
        <v>#DIV/0!</v>
      </c>
    </row>
    <row r="652" spans="1:12" s="24" customFormat="1" ht="31.5">
      <c r="A652" s="120"/>
      <c r="B652" s="105">
        <v>90011</v>
      </c>
      <c r="C652" s="35"/>
      <c r="D652" s="2" t="s">
        <v>252</v>
      </c>
      <c r="E652" s="80">
        <f>E653+E654</f>
        <v>3192.05</v>
      </c>
      <c r="F652" s="81">
        <v>82</v>
      </c>
      <c r="G652" s="80">
        <f>G653+G654</f>
        <v>0</v>
      </c>
      <c r="H652" s="80">
        <f>H653+H654</f>
        <v>0</v>
      </c>
      <c r="I652" s="80">
        <f>I653+I654</f>
        <v>0</v>
      </c>
      <c r="J652" s="81"/>
      <c r="K652" s="65"/>
      <c r="L652" s="101" t="e">
        <f t="shared" si="58"/>
        <v>#DIV/0!</v>
      </c>
    </row>
    <row r="653" spans="1:12" ht="20.25" customHeight="1">
      <c r="A653" s="120"/>
      <c r="B653" s="114"/>
      <c r="C653" s="25">
        <v>4210</v>
      </c>
      <c r="D653" s="13" t="s">
        <v>14</v>
      </c>
      <c r="E653" s="62">
        <v>1908.05</v>
      </c>
      <c r="F653" s="46">
        <v>73</v>
      </c>
      <c r="G653" s="62"/>
      <c r="H653" s="62"/>
      <c r="I653" s="62"/>
      <c r="J653" s="46"/>
      <c r="K653" s="65"/>
      <c r="L653" s="101" t="e">
        <f t="shared" si="58"/>
        <v>#DIV/0!</v>
      </c>
    </row>
    <row r="654" spans="1:12" ht="22.5">
      <c r="A654" s="120"/>
      <c r="B654" s="107"/>
      <c r="C654" s="25">
        <v>4300</v>
      </c>
      <c r="D654" s="13" t="s">
        <v>19</v>
      </c>
      <c r="E654" s="62">
        <v>1284</v>
      </c>
      <c r="F654" s="46">
        <v>99</v>
      </c>
      <c r="G654" s="62"/>
      <c r="H654" s="62"/>
      <c r="I654" s="62"/>
      <c r="J654" s="46"/>
      <c r="K654" s="65"/>
      <c r="L654" s="101" t="e">
        <f t="shared" si="58"/>
        <v>#DIV/0!</v>
      </c>
    </row>
    <row r="655" spans="1:12" ht="21" customHeight="1">
      <c r="A655" s="120"/>
      <c r="B655" s="109">
        <v>90015</v>
      </c>
      <c r="C655" s="35"/>
      <c r="D655" s="2" t="s">
        <v>162</v>
      </c>
      <c r="E655" s="59">
        <f>E656+E658+E657</f>
        <v>152264.24000000002</v>
      </c>
      <c r="F655" s="65">
        <v>89</v>
      </c>
      <c r="G655" s="59">
        <f>G656+G658+G657</f>
        <v>125000</v>
      </c>
      <c r="H655" s="59">
        <f>H656+H658+H657</f>
        <v>125000</v>
      </c>
      <c r="I655" s="59">
        <f>I656+I658+I657</f>
        <v>109581.43000000001</v>
      </c>
      <c r="J655" s="60">
        <f t="shared" si="61"/>
        <v>87.66514400000001</v>
      </c>
      <c r="K655" s="65">
        <f>(I655/E655)*100</f>
        <v>71.96793547848135</v>
      </c>
      <c r="L655" s="101" t="e">
        <f t="shared" si="58"/>
        <v>#DIV/0!</v>
      </c>
    </row>
    <row r="656" spans="1:12" ht="11.25">
      <c r="A656" s="120"/>
      <c r="B656" s="110"/>
      <c r="C656" s="25">
        <v>4260</v>
      </c>
      <c r="D656" s="13" t="s">
        <v>15</v>
      </c>
      <c r="E656" s="62">
        <v>116708.42</v>
      </c>
      <c r="F656" s="46">
        <v>86</v>
      </c>
      <c r="G656" s="62">
        <v>110000</v>
      </c>
      <c r="H656" s="62">
        <v>114540</v>
      </c>
      <c r="I656" s="62">
        <v>99129.82</v>
      </c>
      <c r="J656" s="42">
        <f t="shared" si="61"/>
        <v>86.54602758861533</v>
      </c>
      <c r="K656" s="46">
        <f>(I656/E656)*100</f>
        <v>84.93801903924327</v>
      </c>
      <c r="L656" s="101" t="e">
        <f>I656/I1403*100</f>
        <v>#DIV/0!</v>
      </c>
    </row>
    <row r="657" spans="1:12" ht="12" customHeight="1">
      <c r="A657" s="120"/>
      <c r="B657" s="110"/>
      <c r="C657" s="25">
        <v>4270</v>
      </c>
      <c r="D657" s="13" t="s">
        <v>17</v>
      </c>
      <c r="E657" s="62">
        <v>10629.1</v>
      </c>
      <c r="F657" s="46">
        <v>98</v>
      </c>
      <c r="G657" s="62"/>
      <c r="H657" s="62"/>
      <c r="I657" s="62"/>
      <c r="J657" s="42"/>
      <c r="K657" s="46"/>
      <c r="L657" s="101" t="e">
        <f>I657/I1404*100</f>
        <v>#DIV/0!</v>
      </c>
    </row>
    <row r="658" spans="1:12" ht="13.5" customHeight="1">
      <c r="A658" s="120"/>
      <c r="B658" s="110"/>
      <c r="C658" s="25">
        <v>4300</v>
      </c>
      <c r="D658" s="13" t="s">
        <v>19</v>
      </c>
      <c r="E658" s="62">
        <v>24926.72</v>
      </c>
      <c r="F658" s="46"/>
      <c r="G658" s="62">
        <v>15000</v>
      </c>
      <c r="H658" s="62">
        <v>10460</v>
      </c>
      <c r="I658" s="62">
        <v>10451.61</v>
      </c>
      <c r="J658" s="42">
        <f t="shared" si="61"/>
        <v>99.91978967495221</v>
      </c>
      <c r="K658" s="46">
        <f>(I658/E658)*100</f>
        <v>41.929343291054735</v>
      </c>
      <c r="L658" s="101" t="e">
        <f>I658/I1405*100</f>
        <v>#DIV/0!</v>
      </c>
    </row>
    <row r="659" spans="1:12" ht="63">
      <c r="A659" s="120"/>
      <c r="B659" s="105">
        <v>90019</v>
      </c>
      <c r="C659" s="35"/>
      <c r="D659" s="2" t="s">
        <v>273</v>
      </c>
      <c r="E659" s="80">
        <f>E660+E661</f>
        <v>0</v>
      </c>
      <c r="F659" s="81">
        <f>F660+F661</f>
        <v>0</v>
      </c>
      <c r="G659" s="80">
        <f>G660+G661</f>
        <v>6500</v>
      </c>
      <c r="H659" s="80">
        <f>H660+H661</f>
        <v>7600</v>
      </c>
      <c r="I659" s="80">
        <f>I660+I661</f>
        <v>6707.87</v>
      </c>
      <c r="J659" s="42">
        <f t="shared" si="61"/>
        <v>88.26144736842106</v>
      </c>
      <c r="K659" s="81"/>
      <c r="L659" s="101" t="e">
        <f>I659/I1406*100</f>
        <v>#DIV/0!</v>
      </c>
    </row>
    <row r="660" spans="1:12" ht="21.75" customHeight="1">
      <c r="A660" s="120"/>
      <c r="B660" s="114"/>
      <c r="C660" s="25">
        <v>4210</v>
      </c>
      <c r="D660" s="13" t="s">
        <v>14</v>
      </c>
      <c r="E660" s="62"/>
      <c r="F660" s="46"/>
      <c r="G660" s="62">
        <v>5000</v>
      </c>
      <c r="H660" s="62">
        <v>3000</v>
      </c>
      <c r="I660" s="62">
        <v>2189.7</v>
      </c>
      <c r="J660" s="42">
        <f t="shared" si="61"/>
        <v>72.99</v>
      </c>
      <c r="K660" s="46"/>
      <c r="L660" s="101" t="e">
        <f>I660/I1407*100</f>
        <v>#DIV/0!</v>
      </c>
    </row>
    <row r="661" spans="1:12" ht="13.5" customHeight="1">
      <c r="A661" s="120"/>
      <c r="B661" s="107"/>
      <c r="C661" s="25">
        <v>4300</v>
      </c>
      <c r="D661" s="13" t="s">
        <v>19</v>
      </c>
      <c r="E661" s="62"/>
      <c r="F661" s="46"/>
      <c r="G661" s="62">
        <v>1500</v>
      </c>
      <c r="H661" s="62">
        <v>4600</v>
      </c>
      <c r="I661" s="62">
        <v>4518.17</v>
      </c>
      <c r="J661" s="42">
        <f t="shared" si="61"/>
        <v>98.22108695652175</v>
      </c>
      <c r="K661" s="46"/>
      <c r="L661" s="101" t="e">
        <f>I661/I1408*100</f>
        <v>#DIV/0!</v>
      </c>
    </row>
    <row r="662" spans="1:12" ht="21">
      <c r="A662" s="120"/>
      <c r="B662" s="105">
        <v>90095</v>
      </c>
      <c r="C662" s="35"/>
      <c r="D662" s="2" t="s">
        <v>27</v>
      </c>
      <c r="E662" s="59">
        <f>E663+E664+E665+E666</f>
        <v>70811.42</v>
      </c>
      <c r="F662" s="65">
        <v>89</v>
      </c>
      <c r="G662" s="59">
        <f>G663+G664+G665+G666</f>
        <v>64780</v>
      </c>
      <c r="H662" s="59">
        <f>H663+H664+H665+H666</f>
        <v>67280</v>
      </c>
      <c r="I662" s="59">
        <f>I663+I664+I665+I666</f>
        <v>63845.479999999996</v>
      </c>
      <c r="J662" s="60">
        <f t="shared" si="61"/>
        <v>94.89518430439952</v>
      </c>
      <c r="K662" s="65">
        <f>(I662/E662)*100</f>
        <v>90.16268844771083</v>
      </c>
      <c r="L662" s="101" t="e">
        <f>I662/I1409*100</f>
        <v>#DIV/0!</v>
      </c>
    </row>
    <row r="663" spans="1:12" ht="22.5">
      <c r="A663" s="120"/>
      <c r="B663" s="108"/>
      <c r="C663" s="25">
        <v>4210</v>
      </c>
      <c r="D663" s="13" t="s">
        <v>14</v>
      </c>
      <c r="E663" s="62">
        <v>1929.69</v>
      </c>
      <c r="F663" s="46">
        <v>59</v>
      </c>
      <c r="G663" s="62">
        <v>600</v>
      </c>
      <c r="H663" s="62">
        <v>3100</v>
      </c>
      <c r="I663" s="62">
        <v>2401.88</v>
      </c>
      <c r="J663" s="42">
        <f t="shared" si="61"/>
        <v>77.48</v>
      </c>
      <c r="K663" s="46">
        <f>(I663/E663)*100</f>
        <v>124.46973348050723</v>
      </c>
      <c r="L663" s="101" t="e">
        <f>I663/I1410*100</f>
        <v>#DIV/0!</v>
      </c>
    </row>
    <row r="664" spans="1:12" ht="11.25">
      <c r="A664" s="120"/>
      <c r="B664" s="108"/>
      <c r="C664" s="25">
        <v>4260</v>
      </c>
      <c r="D664" s="13" t="s">
        <v>15</v>
      </c>
      <c r="E664" s="62">
        <v>232.33</v>
      </c>
      <c r="F664" s="46">
        <v>47</v>
      </c>
      <c r="G664" s="62">
        <v>500</v>
      </c>
      <c r="H664" s="62">
        <v>500</v>
      </c>
      <c r="I664" s="62">
        <v>263.61</v>
      </c>
      <c r="J664" s="42">
        <f t="shared" si="61"/>
        <v>52.722</v>
      </c>
      <c r="K664" s="46">
        <f>(I664/E664)*100</f>
        <v>113.46360779925106</v>
      </c>
      <c r="L664" s="101" t="e">
        <f>I664/I1411*100</f>
        <v>#DIV/0!</v>
      </c>
    </row>
    <row r="665" spans="1:12" ht="22.5">
      <c r="A665" s="120"/>
      <c r="B665" s="108"/>
      <c r="C665" s="25">
        <v>4300</v>
      </c>
      <c r="D665" s="13" t="s">
        <v>19</v>
      </c>
      <c r="E665" s="62">
        <v>64342.7</v>
      </c>
      <c r="F665" s="46"/>
      <c r="G665" s="62">
        <v>63680</v>
      </c>
      <c r="H665" s="62">
        <v>63680</v>
      </c>
      <c r="I665" s="62">
        <v>61179.99</v>
      </c>
      <c r="J665" s="42"/>
      <c r="K665" s="46">
        <f>(I665/E665)*100</f>
        <v>95.08458613020592</v>
      </c>
      <c r="L665" s="101" t="e">
        <f>I665/I1412*100</f>
        <v>#DIV/0!</v>
      </c>
    </row>
    <row r="666" spans="1:12" ht="22.5" customHeight="1">
      <c r="A666" s="121"/>
      <c r="B666" s="107"/>
      <c r="C666" s="25">
        <v>6060</v>
      </c>
      <c r="D666" s="13" t="s">
        <v>293</v>
      </c>
      <c r="E666" s="62">
        <v>4306.7</v>
      </c>
      <c r="F666" s="46">
        <v>72</v>
      </c>
      <c r="G666" s="62"/>
      <c r="H666" s="62"/>
      <c r="I666" s="62"/>
      <c r="J666" s="42"/>
      <c r="K666" s="46"/>
      <c r="L666" s="101" t="e">
        <f>I666/I1413*100</f>
        <v>#DIV/0!</v>
      </c>
    </row>
    <row r="667" spans="1:12" s="12" customFormat="1" ht="27.75" customHeight="1">
      <c r="A667" s="119" t="s">
        <v>163</v>
      </c>
      <c r="B667" s="25"/>
      <c r="C667" s="25"/>
      <c r="D667" s="2" t="s">
        <v>297</v>
      </c>
      <c r="E667" s="59">
        <f>E671+E677+E680</f>
        <v>881068.41</v>
      </c>
      <c r="F667" s="65">
        <v>82</v>
      </c>
      <c r="G667" s="59">
        <f>G671+G677+G680</f>
        <v>991120</v>
      </c>
      <c r="H667" s="59">
        <f>H671+H677+H680</f>
        <v>990165.52</v>
      </c>
      <c r="I667" s="59">
        <f>I671+I677+I680</f>
        <v>977296.7500000001</v>
      </c>
      <c r="J667" s="60">
        <f aca="true" t="shared" si="62" ref="J667:J676">(I667/H667)*100</f>
        <v>98.70034153481734</v>
      </c>
      <c r="K667" s="65">
        <f aca="true" t="shared" si="63" ref="K667:K675">(I667/E667)*100</f>
        <v>110.92177848028851</v>
      </c>
      <c r="L667" s="101" t="e">
        <f>I667/I1414*100</f>
        <v>#DIV/0!</v>
      </c>
    </row>
    <row r="668" spans="1:12" s="12" customFormat="1" ht="9.75" customHeight="1">
      <c r="A668" s="120"/>
      <c r="B668" s="25"/>
      <c r="C668" s="25"/>
      <c r="D668" s="16" t="s">
        <v>12</v>
      </c>
      <c r="E668" s="76">
        <f>E667-E669</f>
        <v>816656.77</v>
      </c>
      <c r="F668" s="47">
        <v>100</v>
      </c>
      <c r="G668" s="76">
        <f>G667-G669</f>
        <v>793000</v>
      </c>
      <c r="H668" s="76">
        <f>H667-H669</f>
        <v>770574</v>
      </c>
      <c r="I668" s="76">
        <f>I667-I669</f>
        <v>770574.0000000001</v>
      </c>
      <c r="J668" s="60">
        <f t="shared" si="62"/>
        <v>100.00000000000003</v>
      </c>
      <c r="K668" s="65">
        <f t="shared" si="63"/>
        <v>94.35714345452621</v>
      </c>
      <c r="L668" s="101" t="e">
        <f>I668/I1415*100</f>
        <v>#DIV/0!</v>
      </c>
    </row>
    <row r="669" spans="1:12" s="12" customFormat="1" ht="10.5" customHeight="1">
      <c r="A669" s="120"/>
      <c r="B669" s="25"/>
      <c r="C669" s="25"/>
      <c r="D669" s="16" t="s">
        <v>203</v>
      </c>
      <c r="E669" s="76">
        <f>E674+E675+E679+E676</f>
        <v>64411.64</v>
      </c>
      <c r="F669" s="47">
        <v>25</v>
      </c>
      <c r="G669" s="76">
        <f>G674+G675+G679+G676</f>
        <v>198120</v>
      </c>
      <c r="H669" s="76">
        <f>H674+H675+H679+H676</f>
        <v>219591.52</v>
      </c>
      <c r="I669" s="76">
        <f>I674+I675+I679+I676</f>
        <v>206722.75</v>
      </c>
      <c r="J669" s="60">
        <f t="shared" si="62"/>
        <v>94.13967807135722</v>
      </c>
      <c r="K669" s="65">
        <f t="shared" si="63"/>
        <v>320.9400505871299</v>
      </c>
      <c r="L669" s="101" t="e">
        <f>I669/I1416*100</f>
        <v>#DIV/0!</v>
      </c>
    </row>
    <row r="670" spans="1:12" s="12" customFormat="1" ht="13.5" customHeight="1">
      <c r="A670" s="120"/>
      <c r="B670" s="25"/>
      <c r="C670" s="25"/>
      <c r="D670" s="16" t="s">
        <v>296</v>
      </c>
      <c r="E670" s="76">
        <f>E674</f>
        <v>3483.64</v>
      </c>
      <c r="F670" s="76">
        <f>F674</f>
        <v>89</v>
      </c>
      <c r="G670" s="76">
        <f>G674</f>
        <v>6500</v>
      </c>
      <c r="H670" s="76">
        <f>H674</f>
        <v>6500</v>
      </c>
      <c r="I670" s="76">
        <f>I674</f>
        <v>2052.56</v>
      </c>
      <c r="J670" s="60">
        <f t="shared" si="62"/>
        <v>31.57784615384615</v>
      </c>
      <c r="K670" s="65">
        <f t="shared" si="63"/>
        <v>58.91998025054254</v>
      </c>
      <c r="L670" s="101"/>
    </row>
    <row r="671" spans="1:12" s="12" customFormat="1" ht="31.5" customHeight="1">
      <c r="A671" s="120"/>
      <c r="B671" s="109">
        <v>92109</v>
      </c>
      <c r="C671" s="35"/>
      <c r="D671" s="2" t="s">
        <v>164</v>
      </c>
      <c r="E671" s="59">
        <f>E672+E675+E674+E673+E676</f>
        <v>651901.41</v>
      </c>
      <c r="F671" s="65">
        <v>77</v>
      </c>
      <c r="G671" s="59">
        <f>G672+G675+G674+G673+G676</f>
        <v>767120</v>
      </c>
      <c r="H671" s="59">
        <f>H672+H675+H674+H673+H676</f>
        <v>770211.52</v>
      </c>
      <c r="I671" s="59">
        <f>I672+I675+I674+I673+I676</f>
        <v>757342.7500000001</v>
      </c>
      <c r="J671" s="60">
        <f t="shared" si="62"/>
        <v>98.32919014246893</v>
      </c>
      <c r="K671" s="65">
        <f t="shared" si="63"/>
        <v>116.17443042499328</v>
      </c>
      <c r="L671" s="101" t="e">
        <f aca="true" t="shared" si="64" ref="L671:L702">I671/I1417*100</f>
        <v>#DIV/0!</v>
      </c>
    </row>
    <row r="672" spans="1:12" s="12" customFormat="1" ht="32.25" customHeight="1">
      <c r="A672" s="120"/>
      <c r="B672" s="110"/>
      <c r="C672" s="25">
        <v>2480</v>
      </c>
      <c r="D672" s="13" t="s">
        <v>197</v>
      </c>
      <c r="E672" s="62">
        <v>579882</v>
      </c>
      <c r="F672" s="46">
        <v>100</v>
      </c>
      <c r="G672" s="62">
        <v>569000</v>
      </c>
      <c r="H672" s="62">
        <v>554620</v>
      </c>
      <c r="I672" s="62">
        <v>554620</v>
      </c>
      <c r="J672" s="46">
        <f t="shared" si="62"/>
        <v>100</v>
      </c>
      <c r="K672" s="46">
        <f t="shared" si="63"/>
        <v>95.64359645583068</v>
      </c>
      <c r="L672" s="101" t="e">
        <f t="shared" si="64"/>
        <v>#DIV/0!</v>
      </c>
    </row>
    <row r="673" spans="1:12" s="12" customFormat="1" ht="33" customHeight="1">
      <c r="A673" s="120"/>
      <c r="B673" s="110"/>
      <c r="C673" s="25">
        <v>2489</v>
      </c>
      <c r="D673" s="13" t="s">
        <v>197</v>
      </c>
      <c r="E673" s="62">
        <v>7607.77</v>
      </c>
      <c r="F673" s="46">
        <v>100</v>
      </c>
      <c r="G673" s="62"/>
      <c r="H673" s="62"/>
      <c r="I673" s="62"/>
      <c r="J673" s="42"/>
      <c r="K673" s="46"/>
      <c r="L673" s="101" t="e">
        <f t="shared" si="64"/>
        <v>#DIV/0!</v>
      </c>
    </row>
    <row r="674" spans="1:12" s="12" customFormat="1" ht="33.75" customHeight="1">
      <c r="A674" s="120"/>
      <c r="B674" s="110"/>
      <c r="C674" s="25">
        <v>6050</v>
      </c>
      <c r="D674" s="13" t="s">
        <v>165</v>
      </c>
      <c r="E674" s="62">
        <v>3483.64</v>
      </c>
      <c r="F674" s="46">
        <v>89</v>
      </c>
      <c r="G674" s="62">
        <v>6500</v>
      </c>
      <c r="H674" s="62">
        <v>6500</v>
      </c>
      <c r="I674" s="62">
        <v>2052.56</v>
      </c>
      <c r="J674" s="42">
        <f t="shared" si="62"/>
        <v>31.57784615384615</v>
      </c>
      <c r="K674" s="46">
        <f t="shared" si="63"/>
        <v>58.91998025054254</v>
      </c>
      <c r="L674" s="101" t="e">
        <f t="shared" si="64"/>
        <v>#DIV/0!</v>
      </c>
    </row>
    <row r="675" spans="1:12" ht="75.75" customHeight="1">
      <c r="A675" s="120"/>
      <c r="B675" s="110"/>
      <c r="C675" s="25">
        <v>6220</v>
      </c>
      <c r="D675" s="13" t="s">
        <v>198</v>
      </c>
      <c r="E675" s="62">
        <v>60928</v>
      </c>
      <c r="F675" s="46">
        <v>63</v>
      </c>
      <c r="G675" s="62">
        <v>43600</v>
      </c>
      <c r="H675" s="62">
        <v>61370.52</v>
      </c>
      <c r="I675" s="62">
        <v>52949.79</v>
      </c>
      <c r="J675" s="46">
        <f t="shared" si="62"/>
        <v>86.2788680949746</v>
      </c>
      <c r="K675" s="46">
        <f t="shared" si="63"/>
        <v>86.90551142331933</v>
      </c>
      <c r="L675" s="101" t="e">
        <f t="shared" si="64"/>
        <v>#DIV/0!</v>
      </c>
    </row>
    <row r="676" spans="1:12" ht="69.75" customHeight="1">
      <c r="A676" s="120"/>
      <c r="B676" s="25"/>
      <c r="C676" s="25">
        <v>6229</v>
      </c>
      <c r="D676" s="13" t="s">
        <v>198</v>
      </c>
      <c r="E676" s="62"/>
      <c r="F676" s="46"/>
      <c r="G676" s="62">
        <v>148020</v>
      </c>
      <c r="H676" s="62">
        <v>147721</v>
      </c>
      <c r="I676" s="62">
        <v>147720.4</v>
      </c>
      <c r="J676" s="46">
        <f t="shared" si="62"/>
        <v>99.9995938289072</v>
      </c>
      <c r="K676" s="46"/>
      <c r="L676" s="101" t="e">
        <f t="shared" si="64"/>
        <v>#DIV/0!</v>
      </c>
    </row>
    <row r="677" spans="1:12" ht="11.25">
      <c r="A677" s="120"/>
      <c r="B677" s="105">
        <v>92116</v>
      </c>
      <c r="C677" s="35"/>
      <c r="D677" s="2" t="s">
        <v>166</v>
      </c>
      <c r="E677" s="59">
        <f>E678+E679</f>
        <v>209167</v>
      </c>
      <c r="F677" s="65">
        <v>100</v>
      </c>
      <c r="G677" s="59">
        <f>G678+G679</f>
        <v>204000</v>
      </c>
      <c r="H677" s="59">
        <f>H678+H679</f>
        <v>204954</v>
      </c>
      <c r="I677" s="59">
        <f>I678+I679</f>
        <v>204954</v>
      </c>
      <c r="J677" s="65">
        <f aca="true" t="shared" si="65" ref="J677:J684">(I677/H677)*100</f>
        <v>100</v>
      </c>
      <c r="K677" s="65">
        <f>(I677/E677)*100</f>
        <v>97.98581994291644</v>
      </c>
      <c r="L677" s="101" t="e">
        <f t="shared" si="64"/>
        <v>#DIV/0!</v>
      </c>
    </row>
    <row r="678" spans="1:12" s="12" customFormat="1" ht="35.25" customHeight="1">
      <c r="A678" s="120"/>
      <c r="B678" s="108"/>
      <c r="C678" s="25">
        <v>2480</v>
      </c>
      <c r="D678" s="13" t="s">
        <v>197</v>
      </c>
      <c r="E678" s="62">
        <v>209167</v>
      </c>
      <c r="F678" s="46">
        <v>100</v>
      </c>
      <c r="G678" s="62">
        <v>204000</v>
      </c>
      <c r="H678" s="62">
        <v>200954</v>
      </c>
      <c r="I678" s="62">
        <v>200954</v>
      </c>
      <c r="J678" s="46">
        <f t="shared" si="65"/>
        <v>100</v>
      </c>
      <c r="K678" s="46">
        <f>(I678/E678)*100</f>
        <v>96.07347239287269</v>
      </c>
      <c r="L678" s="101" t="e">
        <f t="shared" si="64"/>
        <v>#DIV/0!</v>
      </c>
    </row>
    <row r="679" spans="1:12" s="12" customFormat="1" ht="56.25" customHeight="1">
      <c r="A679" s="120"/>
      <c r="B679" s="107"/>
      <c r="C679" s="25">
        <v>6220</v>
      </c>
      <c r="D679" s="13" t="s">
        <v>289</v>
      </c>
      <c r="E679" s="62"/>
      <c r="F679" s="46"/>
      <c r="G679" s="62"/>
      <c r="H679" s="62">
        <v>4000</v>
      </c>
      <c r="I679" s="62">
        <v>4000</v>
      </c>
      <c r="J679" s="46">
        <f t="shared" si="65"/>
        <v>100</v>
      </c>
      <c r="K679" s="46"/>
      <c r="L679" s="101" t="e">
        <f t="shared" si="64"/>
        <v>#DIV/0!</v>
      </c>
    </row>
    <row r="680" spans="1:12" s="12" customFormat="1" ht="20.25" customHeight="1">
      <c r="A680" s="120"/>
      <c r="B680" s="109">
        <v>92120</v>
      </c>
      <c r="C680" s="35"/>
      <c r="D680" s="2" t="s">
        <v>199</v>
      </c>
      <c r="E680" s="59">
        <f>E681</f>
        <v>20000</v>
      </c>
      <c r="F680" s="65">
        <v>100</v>
      </c>
      <c r="G680" s="59">
        <f>G681</f>
        <v>20000</v>
      </c>
      <c r="H680" s="59">
        <f>H681</f>
        <v>15000</v>
      </c>
      <c r="I680" s="59">
        <f>I681</f>
        <v>15000</v>
      </c>
      <c r="J680" s="60">
        <f t="shared" si="65"/>
        <v>100</v>
      </c>
      <c r="K680" s="65">
        <f>(I680/E680)*100</f>
        <v>75</v>
      </c>
      <c r="L680" s="101" t="e">
        <f t="shared" si="64"/>
        <v>#DIV/0!</v>
      </c>
    </row>
    <row r="681" spans="1:12" ht="78" customHeight="1">
      <c r="A681" s="120"/>
      <c r="B681" s="110"/>
      <c r="C681" s="25">
        <v>2720</v>
      </c>
      <c r="D681" s="13" t="s">
        <v>200</v>
      </c>
      <c r="E681" s="62">
        <v>20000</v>
      </c>
      <c r="F681" s="46">
        <v>100</v>
      </c>
      <c r="G681" s="62">
        <v>20000</v>
      </c>
      <c r="H681" s="62">
        <v>15000</v>
      </c>
      <c r="I681" s="62">
        <v>15000</v>
      </c>
      <c r="J681" s="42">
        <f t="shared" si="65"/>
        <v>100</v>
      </c>
      <c r="K681" s="46">
        <f>(I681/E681)*100</f>
        <v>75</v>
      </c>
      <c r="L681" s="101" t="e">
        <f t="shared" si="64"/>
        <v>#DIV/0!</v>
      </c>
    </row>
    <row r="682" spans="1:12" s="24" customFormat="1" ht="21" customHeight="1">
      <c r="A682" s="119" t="s">
        <v>167</v>
      </c>
      <c r="B682" s="53"/>
      <c r="C682" s="44"/>
      <c r="D682" s="43" t="s">
        <v>168</v>
      </c>
      <c r="E682" s="59">
        <f>E709+E714+E685</f>
        <v>678989.03</v>
      </c>
      <c r="F682" s="65">
        <v>97</v>
      </c>
      <c r="G682" s="59">
        <f>G709+G714+G685</f>
        <v>1568704.55</v>
      </c>
      <c r="H682" s="59">
        <f>H709+H714+H685</f>
        <v>1182826.77</v>
      </c>
      <c r="I682" s="59">
        <f>I709+I714+I685</f>
        <v>1164164.8699999999</v>
      </c>
      <c r="J682" s="60">
        <f t="shared" si="65"/>
        <v>98.42226262768806</v>
      </c>
      <c r="K682" s="65">
        <f>(I682/E682)*100</f>
        <v>171.45562278082753</v>
      </c>
      <c r="L682" s="101" t="e">
        <f t="shared" si="64"/>
        <v>#DIV/0!</v>
      </c>
    </row>
    <row r="683" spans="1:12" s="24" customFormat="1" ht="12" customHeight="1">
      <c r="A683" s="120"/>
      <c r="B683" s="53"/>
      <c r="C683" s="44"/>
      <c r="D683" s="51" t="s">
        <v>12</v>
      </c>
      <c r="E683" s="62">
        <f>E682-E684</f>
        <v>648302.06</v>
      </c>
      <c r="F683" s="46">
        <v>97</v>
      </c>
      <c r="G683" s="62">
        <f>G682-G684</f>
        <v>883879</v>
      </c>
      <c r="H683" s="62">
        <f>H682-H684</f>
        <v>1010729</v>
      </c>
      <c r="I683" s="62">
        <f>I682-I684</f>
        <v>1002293.5999999999</v>
      </c>
      <c r="J683" s="42">
        <f t="shared" si="65"/>
        <v>99.16541427029401</v>
      </c>
      <c r="K683" s="46">
        <f>(I683/E683)*100</f>
        <v>154.6028713837497</v>
      </c>
      <c r="L683" s="101" t="e">
        <f t="shared" si="64"/>
        <v>#DIV/0!</v>
      </c>
    </row>
    <row r="684" spans="1:12" s="24" customFormat="1" ht="16.5" customHeight="1">
      <c r="A684" s="120"/>
      <c r="B684" s="53"/>
      <c r="C684" s="44"/>
      <c r="D684" s="51" t="s">
        <v>205</v>
      </c>
      <c r="E684" s="62">
        <f>E708+E731+E707+E730</f>
        <v>30686.97</v>
      </c>
      <c r="F684" s="46">
        <v>91</v>
      </c>
      <c r="G684" s="62">
        <f>G708+G731+G707+G730</f>
        <v>684825.55</v>
      </c>
      <c r="H684" s="62">
        <f>H708+H731+H707+H730</f>
        <v>172097.77000000002</v>
      </c>
      <c r="I684" s="62">
        <f>I708+I731+I707+I730</f>
        <v>161871.27</v>
      </c>
      <c r="J684" s="42">
        <f t="shared" si="65"/>
        <v>94.05773822635818</v>
      </c>
      <c r="K684" s="46">
        <f>(I684/E684)*100</f>
        <v>527.491863810601</v>
      </c>
      <c r="L684" s="101" t="e">
        <f t="shared" si="64"/>
        <v>#DIV/0!</v>
      </c>
    </row>
    <row r="685" spans="1:12" s="53" customFormat="1" ht="17.25" customHeight="1">
      <c r="A685" s="120"/>
      <c r="B685" s="131">
        <v>92601</v>
      </c>
      <c r="C685" s="44"/>
      <c r="D685" s="43" t="s">
        <v>231</v>
      </c>
      <c r="E685" s="59">
        <f>SUM(E686:E708)</f>
        <v>494675.79000000004</v>
      </c>
      <c r="F685" s="65">
        <v>97</v>
      </c>
      <c r="G685" s="59">
        <f>SUM(G686:G708)</f>
        <v>1223542.55</v>
      </c>
      <c r="H685" s="59">
        <f>SUM(H686:H708)</f>
        <v>790802.77</v>
      </c>
      <c r="I685" s="59">
        <f>SUM(I686:I708)</f>
        <v>772999.88</v>
      </c>
      <c r="J685" s="42">
        <f aca="true" t="shared" si="66" ref="J685:J708">(I685/H685)*100</f>
        <v>97.74875725334144</v>
      </c>
      <c r="K685" s="46">
        <f aca="true" t="shared" si="67" ref="K685:K704">(I685/E685)*100</f>
        <v>156.26394006466336</v>
      </c>
      <c r="L685" s="101" t="e">
        <f t="shared" si="64"/>
        <v>#DIV/0!</v>
      </c>
    </row>
    <row r="686" spans="1:12" ht="22.5" customHeight="1">
      <c r="A686" s="120"/>
      <c r="B686" s="132"/>
      <c r="C686" s="52">
        <v>3020</v>
      </c>
      <c r="D686" s="13" t="s">
        <v>129</v>
      </c>
      <c r="E686" s="62">
        <v>2241.55</v>
      </c>
      <c r="F686" s="46">
        <v>93</v>
      </c>
      <c r="G686" s="62">
        <v>3225</v>
      </c>
      <c r="H686" s="62">
        <v>3225</v>
      </c>
      <c r="I686" s="62">
        <v>3005.77</v>
      </c>
      <c r="J686" s="42">
        <f t="shared" si="66"/>
        <v>93.20217054263566</v>
      </c>
      <c r="K686" s="46">
        <f t="shared" si="67"/>
        <v>134.09337288929535</v>
      </c>
      <c r="L686" s="101" t="e">
        <f t="shared" si="64"/>
        <v>#DIV/0!</v>
      </c>
    </row>
    <row r="687" spans="1:12" ht="12" customHeight="1">
      <c r="A687" s="120"/>
      <c r="B687" s="132"/>
      <c r="C687" s="52">
        <v>4010</v>
      </c>
      <c r="D687" s="13" t="s">
        <v>140</v>
      </c>
      <c r="E687" s="62">
        <v>225394.26</v>
      </c>
      <c r="F687" s="46">
        <v>98</v>
      </c>
      <c r="G687" s="62">
        <v>226682</v>
      </c>
      <c r="H687" s="62">
        <v>244817</v>
      </c>
      <c r="I687" s="62">
        <v>244814.86</v>
      </c>
      <c r="J687" s="42">
        <f t="shared" si="66"/>
        <v>99.9991258776964</v>
      </c>
      <c r="K687" s="46">
        <f t="shared" si="67"/>
        <v>108.61627975796722</v>
      </c>
      <c r="L687" s="101" t="e">
        <f t="shared" si="64"/>
        <v>#DIV/0!</v>
      </c>
    </row>
    <row r="688" spans="1:12" ht="21.75" customHeight="1">
      <c r="A688" s="120"/>
      <c r="B688" s="132"/>
      <c r="C688" s="52">
        <v>4040</v>
      </c>
      <c r="D688" s="13" t="s">
        <v>69</v>
      </c>
      <c r="E688" s="62">
        <v>17936.37</v>
      </c>
      <c r="F688" s="46"/>
      <c r="G688" s="62">
        <v>17928</v>
      </c>
      <c r="H688" s="62">
        <v>17928</v>
      </c>
      <c r="I688" s="62">
        <v>17893.72</v>
      </c>
      <c r="J688" s="42">
        <f t="shared" si="66"/>
        <v>99.80879071842928</v>
      </c>
      <c r="K688" s="46">
        <f t="shared" si="67"/>
        <v>99.76221498552943</v>
      </c>
      <c r="L688" s="101" t="e">
        <f t="shared" si="64"/>
        <v>#DIV/0!</v>
      </c>
    </row>
    <row r="689" spans="1:12" ht="12.75" customHeight="1">
      <c r="A689" s="120"/>
      <c r="B689" s="132"/>
      <c r="C689" s="52">
        <v>4110</v>
      </c>
      <c r="D689" s="13" t="s">
        <v>141</v>
      </c>
      <c r="E689" s="62">
        <v>37837.68</v>
      </c>
      <c r="F689" s="46">
        <v>99</v>
      </c>
      <c r="G689" s="62">
        <v>38208</v>
      </c>
      <c r="H689" s="62">
        <v>41323</v>
      </c>
      <c r="I689" s="62">
        <v>41172.25</v>
      </c>
      <c r="J689" s="42">
        <f t="shared" si="66"/>
        <v>99.63519105582847</v>
      </c>
      <c r="K689" s="46">
        <f t="shared" si="67"/>
        <v>108.81282890494344</v>
      </c>
      <c r="L689" s="101" t="e">
        <f t="shared" si="64"/>
        <v>#DIV/0!</v>
      </c>
    </row>
    <row r="690" spans="1:12" ht="15.75" customHeight="1">
      <c r="A690" s="120"/>
      <c r="B690" s="132"/>
      <c r="C690" s="52">
        <v>4120</v>
      </c>
      <c r="D690" s="13" t="s">
        <v>77</v>
      </c>
      <c r="E690" s="62">
        <v>5799.39</v>
      </c>
      <c r="F690" s="46">
        <v>97</v>
      </c>
      <c r="G690" s="62">
        <v>6579</v>
      </c>
      <c r="H690" s="62">
        <v>6579</v>
      </c>
      <c r="I690" s="62">
        <v>6415.18</v>
      </c>
      <c r="J690" s="42">
        <f t="shared" si="66"/>
        <v>97.50995592035264</v>
      </c>
      <c r="K690" s="46">
        <f t="shared" si="67"/>
        <v>110.61818570573803</v>
      </c>
      <c r="L690" s="101" t="e">
        <f t="shared" si="64"/>
        <v>#DIV/0!</v>
      </c>
    </row>
    <row r="691" spans="1:12" ht="21" customHeight="1">
      <c r="A691" s="120"/>
      <c r="B691" s="132"/>
      <c r="C691" s="52">
        <v>4170</v>
      </c>
      <c r="D691" s="13" t="s">
        <v>32</v>
      </c>
      <c r="E691" s="62">
        <v>2944</v>
      </c>
      <c r="F691" s="46">
        <v>98</v>
      </c>
      <c r="G691" s="62">
        <v>5000</v>
      </c>
      <c r="H691" s="62">
        <v>19500</v>
      </c>
      <c r="I691" s="62">
        <v>19235.73</v>
      </c>
      <c r="J691" s="42">
        <f t="shared" si="66"/>
        <v>98.64476923076923</v>
      </c>
      <c r="K691" s="46">
        <f t="shared" si="67"/>
        <v>653.3875679347826</v>
      </c>
      <c r="L691" s="101" t="e">
        <f t="shared" si="64"/>
        <v>#DIV/0!</v>
      </c>
    </row>
    <row r="692" spans="1:12" ht="21.75" customHeight="1">
      <c r="A692" s="120"/>
      <c r="B692" s="132"/>
      <c r="C692" s="52">
        <v>4210</v>
      </c>
      <c r="D692" s="13" t="s">
        <v>14</v>
      </c>
      <c r="E692" s="62">
        <v>93725.93</v>
      </c>
      <c r="F692" s="46">
        <v>100</v>
      </c>
      <c r="G692" s="62">
        <v>110000</v>
      </c>
      <c r="H692" s="62">
        <v>156839</v>
      </c>
      <c r="I692" s="62">
        <v>156838.21</v>
      </c>
      <c r="J692" s="42">
        <f t="shared" si="66"/>
        <v>99.99949629875222</v>
      </c>
      <c r="K692" s="46">
        <f t="shared" si="67"/>
        <v>167.33705389746467</v>
      </c>
      <c r="L692" s="101" t="e">
        <f t="shared" si="64"/>
        <v>#DIV/0!</v>
      </c>
    </row>
    <row r="693" spans="1:12" ht="15" customHeight="1">
      <c r="A693" s="120"/>
      <c r="B693" s="132"/>
      <c r="C693" s="52">
        <v>4260</v>
      </c>
      <c r="D693" s="13" t="s">
        <v>15</v>
      </c>
      <c r="E693" s="62">
        <v>68757.58</v>
      </c>
      <c r="F693" s="46">
        <v>89</v>
      </c>
      <c r="G693" s="62">
        <v>79800</v>
      </c>
      <c r="H693" s="62">
        <v>74683</v>
      </c>
      <c r="I693" s="62">
        <v>68808.25</v>
      </c>
      <c r="J693" s="42">
        <f t="shared" si="66"/>
        <v>92.1337519917518</v>
      </c>
      <c r="K693" s="46">
        <f t="shared" si="67"/>
        <v>100.07369369311718</v>
      </c>
      <c r="L693" s="101" t="e">
        <f t="shared" si="64"/>
        <v>#DIV/0!</v>
      </c>
    </row>
    <row r="694" spans="1:12" ht="15.75" customHeight="1">
      <c r="A694" s="120"/>
      <c r="B694" s="132"/>
      <c r="C694" s="52">
        <v>4270</v>
      </c>
      <c r="D694" s="51" t="s">
        <v>17</v>
      </c>
      <c r="E694" s="62">
        <v>183</v>
      </c>
      <c r="F694" s="46">
        <v>65</v>
      </c>
      <c r="G694" s="62">
        <v>7000</v>
      </c>
      <c r="H694" s="62">
        <v>1460</v>
      </c>
      <c r="I694" s="62">
        <v>1459.11</v>
      </c>
      <c r="J694" s="42">
        <f t="shared" si="66"/>
        <v>99.9390410958904</v>
      </c>
      <c r="K694" s="46">
        <f t="shared" si="67"/>
        <v>797.327868852459</v>
      </c>
      <c r="L694" s="101" t="e">
        <f t="shared" si="64"/>
        <v>#DIV/0!</v>
      </c>
    </row>
    <row r="695" spans="1:12" ht="18" customHeight="1">
      <c r="A695" s="120"/>
      <c r="B695" s="132"/>
      <c r="C695" s="52">
        <v>4280</v>
      </c>
      <c r="D695" s="13" t="s">
        <v>80</v>
      </c>
      <c r="E695" s="62">
        <v>700</v>
      </c>
      <c r="F695" s="46">
        <v>100</v>
      </c>
      <c r="G695" s="62">
        <v>480</v>
      </c>
      <c r="H695" s="62">
        <v>340</v>
      </c>
      <c r="I695" s="62">
        <v>340</v>
      </c>
      <c r="J695" s="42">
        <f t="shared" si="66"/>
        <v>100</v>
      </c>
      <c r="K695" s="46">
        <f t="shared" si="67"/>
        <v>48.57142857142857</v>
      </c>
      <c r="L695" s="101" t="e">
        <f t="shared" si="64"/>
        <v>#DIV/0!</v>
      </c>
    </row>
    <row r="696" spans="1:12" ht="13.5" customHeight="1">
      <c r="A696" s="120"/>
      <c r="B696" s="132"/>
      <c r="C696" s="52">
        <v>4300</v>
      </c>
      <c r="D696" s="13" t="s">
        <v>133</v>
      </c>
      <c r="E696" s="62">
        <v>19362.27</v>
      </c>
      <c r="F696" s="46">
        <v>94</v>
      </c>
      <c r="G696" s="62">
        <v>22000</v>
      </c>
      <c r="H696" s="62">
        <v>29443</v>
      </c>
      <c r="I696" s="62">
        <v>29442.12</v>
      </c>
      <c r="J696" s="42">
        <f t="shared" si="66"/>
        <v>99.99701117413306</v>
      </c>
      <c r="K696" s="46">
        <f t="shared" si="67"/>
        <v>152.05923685600914</v>
      </c>
      <c r="L696" s="101" t="e">
        <f t="shared" si="64"/>
        <v>#DIV/0!</v>
      </c>
    </row>
    <row r="697" spans="1:12" ht="15.75" customHeight="1">
      <c r="A697" s="120"/>
      <c r="B697" s="132"/>
      <c r="C697" s="52">
        <v>4350</v>
      </c>
      <c r="D697" s="13" t="s">
        <v>151</v>
      </c>
      <c r="E697" s="62">
        <v>588</v>
      </c>
      <c r="F697" s="46">
        <v>84</v>
      </c>
      <c r="G697" s="62">
        <v>700</v>
      </c>
      <c r="H697" s="62">
        <v>588</v>
      </c>
      <c r="I697" s="62">
        <v>588</v>
      </c>
      <c r="J697" s="42">
        <f t="shared" si="66"/>
        <v>100</v>
      </c>
      <c r="K697" s="46">
        <f t="shared" si="67"/>
        <v>100</v>
      </c>
      <c r="L697" s="101" t="e">
        <f t="shared" si="64"/>
        <v>#DIV/0!</v>
      </c>
    </row>
    <row r="698" spans="1:12" ht="23.25" customHeight="1">
      <c r="A698" s="120"/>
      <c r="B698" s="132"/>
      <c r="C698" s="52">
        <v>4360</v>
      </c>
      <c r="D698" s="13" t="s">
        <v>170</v>
      </c>
      <c r="E698" s="62">
        <v>1382.14</v>
      </c>
      <c r="F698" s="46">
        <v>99</v>
      </c>
      <c r="G698" s="62">
        <v>1250</v>
      </c>
      <c r="H698" s="62">
        <v>1219</v>
      </c>
      <c r="I698" s="62">
        <v>1218.01</v>
      </c>
      <c r="J698" s="42">
        <f t="shared" si="66"/>
        <v>99.91878589007383</v>
      </c>
      <c r="K698" s="46">
        <f t="shared" si="67"/>
        <v>88.12493669237558</v>
      </c>
      <c r="L698" s="101" t="e">
        <f t="shared" si="64"/>
        <v>#DIV/0!</v>
      </c>
    </row>
    <row r="699" spans="1:12" ht="23.25" customHeight="1">
      <c r="A699" s="120"/>
      <c r="B699" s="132"/>
      <c r="C699" s="52">
        <v>4370</v>
      </c>
      <c r="D699" s="13" t="s">
        <v>171</v>
      </c>
      <c r="E699" s="62">
        <v>1289.22</v>
      </c>
      <c r="F699" s="46">
        <v>92</v>
      </c>
      <c r="G699" s="62">
        <v>1750</v>
      </c>
      <c r="H699" s="62">
        <v>1261</v>
      </c>
      <c r="I699" s="62">
        <v>1260.64</v>
      </c>
      <c r="J699" s="42">
        <f t="shared" si="66"/>
        <v>99.97145122918319</v>
      </c>
      <c r="K699" s="46">
        <f t="shared" si="67"/>
        <v>97.78315570655126</v>
      </c>
      <c r="L699" s="101" t="e">
        <f t="shared" si="64"/>
        <v>#DIV/0!</v>
      </c>
    </row>
    <row r="700" spans="1:12" ht="14.25" customHeight="1">
      <c r="A700" s="120"/>
      <c r="B700" s="132"/>
      <c r="C700" s="52">
        <v>4410</v>
      </c>
      <c r="D700" s="13" t="s">
        <v>73</v>
      </c>
      <c r="E700" s="62">
        <v>941.07</v>
      </c>
      <c r="F700" s="46">
        <v>94</v>
      </c>
      <c r="G700" s="62">
        <v>2000</v>
      </c>
      <c r="H700" s="62">
        <v>1989</v>
      </c>
      <c r="I700" s="62">
        <v>1988.76</v>
      </c>
      <c r="J700" s="42">
        <f t="shared" si="66"/>
        <v>99.98793363499246</v>
      </c>
      <c r="K700" s="46">
        <f t="shared" si="67"/>
        <v>211.32965666741052</v>
      </c>
      <c r="L700" s="101" t="e">
        <f t="shared" si="64"/>
        <v>#DIV/0!</v>
      </c>
    </row>
    <row r="701" spans="1:12" ht="16.5" customHeight="1">
      <c r="A701" s="120"/>
      <c r="B701" s="132"/>
      <c r="C701" s="52">
        <v>4430</v>
      </c>
      <c r="D701" s="51" t="s">
        <v>35</v>
      </c>
      <c r="E701" s="62">
        <v>4160.5</v>
      </c>
      <c r="F701" s="46">
        <v>99</v>
      </c>
      <c r="G701" s="62">
        <v>3500</v>
      </c>
      <c r="H701" s="62">
        <v>4323</v>
      </c>
      <c r="I701" s="62">
        <v>4323</v>
      </c>
      <c r="J701" s="42">
        <f t="shared" si="66"/>
        <v>100</v>
      </c>
      <c r="K701" s="46">
        <f>(I701/E701)*100</f>
        <v>103.90578055522172</v>
      </c>
      <c r="L701" s="101" t="e">
        <f t="shared" si="64"/>
        <v>#DIV/0!</v>
      </c>
    </row>
    <row r="702" spans="1:12" ht="23.25" customHeight="1">
      <c r="A702" s="120"/>
      <c r="B702" s="132"/>
      <c r="C702" s="52">
        <v>4440</v>
      </c>
      <c r="D702" s="51" t="s">
        <v>202</v>
      </c>
      <c r="E702" s="62">
        <v>9818.26</v>
      </c>
      <c r="F702" s="46">
        <v>100</v>
      </c>
      <c r="G702" s="62">
        <v>10815</v>
      </c>
      <c r="H702" s="62">
        <v>10815</v>
      </c>
      <c r="I702" s="62">
        <v>9952</v>
      </c>
      <c r="J702" s="42">
        <f t="shared" si="66"/>
        <v>92.0203421174295</v>
      </c>
      <c r="K702" s="46">
        <f t="shared" si="67"/>
        <v>101.36215581987031</v>
      </c>
      <c r="L702" s="101" t="e">
        <f t="shared" si="64"/>
        <v>#DIV/0!</v>
      </c>
    </row>
    <row r="703" spans="1:12" ht="15" customHeight="1">
      <c r="A703" s="120"/>
      <c r="B703" s="132"/>
      <c r="C703" s="52">
        <v>4480</v>
      </c>
      <c r="D703" s="51" t="s">
        <v>270</v>
      </c>
      <c r="E703" s="62"/>
      <c r="F703" s="46"/>
      <c r="G703" s="62">
        <v>1500</v>
      </c>
      <c r="H703" s="62">
        <v>2223</v>
      </c>
      <c r="I703" s="62">
        <v>2223</v>
      </c>
      <c r="J703" s="42">
        <f t="shared" si="66"/>
        <v>100</v>
      </c>
      <c r="K703" s="46"/>
      <c r="L703" s="101" t="e">
        <f aca="true" t="shared" si="68" ref="L703:L734">I703/I1449*100</f>
        <v>#DIV/0!</v>
      </c>
    </row>
    <row r="704" spans="1:12" ht="23.25" customHeight="1">
      <c r="A704" s="120"/>
      <c r="B704" s="132"/>
      <c r="C704" s="52">
        <v>4700</v>
      </c>
      <c r="D704" s="13" t="s">
        <v>178</v>
      </c>
      <c r="E704" s="62">
        <v>150</v>
      </c>
      <c r="F704" s="46">
        <v>100</v>
      </c>
      <c r="G704" s="62">
        <v>300</v>
      </c>
      <c r="H704" s="62">
        <v>150</v>
      </c>
      <c r="I704" s="62">
        <v>150</v>
      </c>
      <c r="J704" s="42">
        <f t="shared" si="66"/>
        <v>100</v>
      </c>
      <c r="K704" s="46">
        <f t="shared" si="67"/>
        <v>100</v>
      </c>
      <c r="L704" s="101" t="e">
        <f t="shared" si="68"/>
        <v>#DIV/0!</v>
      </c>
    </row>
    <row r="705" spans="1:12" ht="42.75" customHeight="1">
      <c r="A705" s="120"/>
      <c r="B705" s="132"/>
      <c r="C705" s="52">
        <v>4740</v>
      </c>
      <c r="D705" s="13" t="s">
        <v>173</v>
      </c>
      <c r="E705" s="62">
        <v>298.31</v>
      </c>
      <c r="F705" s="46">
        <v>99</v>
      </c>
      <c r="G705" s="62"/>
      <c r="H705" s="62"/>
      <c r="I705" s="62"/>
      <c r="J705" s="42"/>
      <c r="K705" s="46"/>
      <c r="L705" s="101" t="e">
        <f t="shared" si="68"/>
        <v>#DIV/0!</v>
      </c>
    </row>
    <row r="706" spans="1:12" ht="32.25" customHeight="1">
      <c r="A706" s="120"/>
      <c r="B706" s="132"/>
      <c r="C706" s="52">
        <v>4750</v>
      </c>
      <c r="D706" s="13" t="s">
        <v>174</v>
      </c>
      <c r="E706" s="62">
        <v>1166.26</v>
      </c>
      <c r="F706" s="46">
        <v>68</v>
      </c>
      <c r="G706" s="62"/>
      <c r="H706" s="62"/>
      <c r="I706" s="62"/>
      <c r="J706" s="42"/>
      <c r="K706" s="46"/>
      <c r="L706" s="101" t="e">
        <f t="shared" si="68"/>
        <v>#DIV/0!</v>
      </c>
    </row>
    <row r="707" spans="1:12" ht="31.5" customHeight="1">
      <c r="A707" s="120"/>
      <c r="B707" s="132"/>
      <c r="C707" s="52">
        <v>6057</v>
      </c>
      <c r="D707" s="13" t="s">
        <v>22</v>
      </c>
      <c r="E707" s="62"/>
      <c r="F707" s="46"/>
      <c r="G707" s="62">
        <v>375124</v>
      </c>
      <c r="H707" s="62">
        <v>106483.11</v>
      </c>
      <c r="I707" s="62">
        <v>104065</v>
      </c>
      <c r="J707" s="42">
        <f t="shared" si="66"/>
        <v>97.7291140350803</v>
      </c>
      <c r="K707" s="46"/>
      <c r="L707" s="101" t="e">
        <f t="shared" si="68"/>
        <v>#DIV/0!</v>
      </c>
    </row>
    <row r="708" spans="1:12" ht="33" customHeight="1">
      <c r="A708" s="120"/>
      <c r="B708" s="133"/>
      <c r="C708" s="52">
        <v>6059</v>
      </c>
      <c r="D708" s="13" t="s">
        <v>22</v>
      </c>
      <c r="E708" s="62"/>
      <c r="F708" s="46"/>
      <c r="G708" s="62">
        <v>309701.55</v>
      </c>
      <c r="H708" s="62">
        <v>65614.66</v>
      </c>
      <c r="I708" s="62">
        <v>57806.27</v>
      </c>
      <c r="J708" s="42">
        <f t="shared" si="66"/>
        <v>88.09962590677144</v>
      </c>
      <c r="K708" s="46"/>
      <c r="L708" s="101" t="e">
        <f t="shared" si="68"/>
        <v>#DIV/0!</v>
      </c>
    </row>
    <row r="709" spans="1:12" s="12" customFormat="1" ht="31.5">
      <c r="A709" s="108"/>
      <c r="B709" s="109">
        <v>92605</v>
      </c>
      <c r="C709" s="35"/>
      <c r="D709" s="2" t="s">
        <v>201</v>
      </c>
      <c r="E709" s="59">
        <f>+E710+E711+E712+E713</f>
        <v>48627.38999999999</v>
      </c>
      <c r="F709" s="65">
        <v>98</v>
      </c>
      <c r="G709" s="59">
        <f>+G710+G711+G712+G713</f>
        <v>54000</v>
      </c>
      <c r="H709" s="59">
        <f>+H710+H711+H712+H713</f>
        <v>51953</v>
      </c>
      <c r="I709" s="59">
        <f>+I710+I711+I712+I713</f>
        <v>51951.56</v>
      </c>
      <c r="J709" s="60">
        <f aca="true" t="shared" si="69" ref="J709:J751">(I709/H709)*100</f>
        <v>99.99722826400786</v>
      </c>
      <c r="K709" s="65">
        <f aca="true" t="shared" si="70" ref="K709:K714">(I709/E709)*100</f>
        <v>106.83600333063322</v>
      </c>
      <c r="L709" s="101" t="e">
        <f t="shared" si="68"/>
        <v>#DIV/0!</v>
      </c>
    </row>
    <row r="710" spans="1:12" s="12" customFormat="1" ht="77.25" customHeight="1">
      <c r="A710" s="108"/>
      <c r="B710" s="110"/>
      <c r="C710" s="25">
        <v>2830</v>
      </c>
      <c r="D710" s="13" t="s">
        <v>185</v>
      </c>
      <c r="E710" s="62">
        <v>39946.99</v>
      </c>
      <c r="F710" s="46">
        <v>100</v>
      </c>
      <c r="G710" s="62">
        <v>43000</v>
      </c>
      <c r="H710" s="62">
        <v>43720</v>
      </c>
      <c r="I710" s="62">
        <v>43720</v>
      </c>
      <c r="J710" s="46">
        <f t="shared" si="69"/>
        <v>100</v>
      </c>
      <c r="K710" s="46">
        <f t="shared" si="70"/>
        <v>109.44504204196612</v>
      </c>
      <c r="L710" s="101" t="e">
        <f t="shared" si="68"/>
        <v>#DIV/0!</v>
      </c>
    </row>
    <row r="711" spans="1:12" s="12" customFormat="1" ht="21" customHeight="1">
      <c r="A711" s="108"/>
      <c r="B711" s="110"/>
      <c r="C711" s="25">
        <v>4210</v>
      </c>
      <c r="D711" s="13" t="s">
        <v>14</v>
      </c>
      <c r="E711" s="62">
        <v>1653.84</v>
      </c>
      <c r="F711" s="46">
        <v>97</v>
      </c>
      <c r="G711" s="62">
        <v>2000</v>
      </c>
      <c r="H711" s="62">
        <v>2000</v>
      </c>
      <c r="I711" s="62">
        <v>1999.92</v>
      </c>
      <c r="J711" s="46">
        <f t="shared" si="69"/>
        <v>99.99600000000001</v>
      </c>
      <c r="K711" s="46">
        <f t="shared" si="70"/>
        <v>120.92584530547093</v>
      </c>
      <c r="L711" s="101" t="e">
        <f t="shared" si="68"/>
        <v>#DIV/0!</v>
      </c>
    </row>
    <row r="712" spans="1:12" s="12" customFormat="1" ht="11.25" customHeight="1">
      <c r="A712" s="108"/>
      <c r="B712" s="110"/>
      <c r="C712" s="25">
        <v>4300</v>
      </c>
      <c r="D712" s="13" t="s">
        <v>133</v>
      </c>
      <c r="E712" s="62">
        <v>6399.6</v>
      </c>
      <c r="F712" s="46">
        <v>91</v>
      </c>
      <c r="G712" s="62">
        <v>8000</v>
      </c>
      <c r="H712" s="62">
        <v>5769</v>
      </c>
      <c r="I712" s="62">
        <v>5768.6</v>
      </c>
      <c r="J712" s="46">
        <f t="shared" si="69"/>
        <v>99.99306638932225</v>
      </c>
      <c r="K712" s="46">
        <f t="shared" si="70"/>
        <v>90.14000875054691</v>
      </c>
      <c r="L712" s="101" t="e">
        <f t="shared" si="68"/>
        <v>#DIV/0!</v>
      </c>
    </row>
    <row r="713" spans="1:12" s="12" customFormat="1" ht="14.25" customHeight="1">
      <c r="A713" s="108"/>
      <c r="B713" s="110"/>
      <c r="C713" s="25">
        <v>4410</v>
      </c>
      <c r="D713" s="13" t="s">
        <v>73</v>
      </c>
      <c r="E713" s="62">
        <v>626.96</v>
      </c>
      <c r="F713" s="46">
        <v>90</v>
      </c>
      <c r="G713" s="62">
        <v>1000</v>
      </c>
      <c r="H713" s="62">
        <v>464</v>
      </c>
      <c r="I713" s="62">
        <v>463.04</v>
      </c>
      <c r="J713" s="46">
        <f t="shared" si="69"/>
        <v>99.79310344827587</v>
      </c>
      <c r="K713" s="46">
        <f t="shared" si="70"/>
        <v>73.85479137425035</v>
      </c>
      <c r="L713" s="101" t="e">
        <f t="shared" si="68"/>
        <v>#DIV/0!</v>
      </c>
    </row>
    <row r="714" spans="1:12" ht="12" customHeight="1">
      <c r="A714" s="108"/>
      <c r="B714" s="105">
        <v>92695</v>
      </c>
      <c r="C714" s="35"/>
      <c r="D714" s="2" t="s">
        <v>27</v>
      </c>
      <c r="E714" s="59">
        <f>E716+E717+E718+E719+E720+E722+E728+E715+E725+E731+E730+E729+E721+E723+E724+E726+E727</f>
        <v>135685.84999999998</v>
      </c>
      <c r="F714" s="65">
        <v>97</v>
      </c>
      <c r="G714" s="59">
        <f>G716+G717+G718+G719+G720+G722+G728+G715+G725+G731+G730+G729+G721+G723+G724+G726+G727</f>
        <v>291162</v>
      </c>
      <c r="H714" s="59">
        <f>H716+H717+H718+H719+H720+H722+H728+H715+H725+H731+H730+H729+H721+H723+H724+H726+H727</f>
        <v>340071</v>
      </c>
      <c r="I714" s="59">
        <f>I716+I717+I718+I719+I720+I722+I728+I715+I725+I731+I730+I729+I721+I723+I724+I726+I727</f>
        <v>339213.42999999993</v>
      </c>
      <c r="J714" s="60">
        <f t="shared" si="69"/>
        <v>99.74782618923693</v>
      </c>
      <c r="K714" s="65">
        <f t="shared" si="70"/>
        <v>249.9991192891521</v>
      </c>
      <c r="L714" s="101" t="e">
        <f t="shared" si="68"/>
        <v>#DIV/0!</v>
      </c>
    </row>
    <row r="715" spans="1:12" ht="12" customHeight="1">
      <c r="A715" s="108"/>
      <c r="B715" s="106"/>
      <c r="C715" s="25">
        <v>2960</v>
      </c>
      <c r="D715" s="13" t="s">
        <v>232</v>
      </c>
      <c r="E715" s="62"/>
      <c r="F715" s="46"/>
      <c r="G715" s="62"/>
      <c r="H715" s="62"/>
      <c r="I715" s="62"/>
      <c r="J715" s="42"/>
      <c r="K715" s="46"/>
      <c r="L715" s="101" t="e">
        <f t="shared" si="68"/>
        <v>#DIV/0!</v>
      </c>
    </row>
    <row r="716" spans="1:12" s="12" customFormat="1" ht="33.75" customHeight="1">
      <c r="A716" s="108"/>
      <c r="B716" s="108"/>
      <c r="C716" s="25">
        <v>3020</v>
      </c>
      <c r="D716" s="13" t="s">
        <v>193</v>
      </c>
      <c r="E716" s="62">
        <v>1536.02</v>
      </c>
      <c r="F716" s="46">
        <v>100</v>
      </c>
      <c r="G716" s="62">
        <v>2139</v>
      </c>
      <c r="H716" s="62">
        <v>1399</v>
      </c>
      <c r="I716" s="62">
        <v>1396.92</v>
      </c>
      <c r="J716" s="42">
        <f t="shared" si="69"/>
        <v>99.85132237312366</v>
      </c>
      <c r="K716" s="46">
        <f>(I716/E716)*100</f>
        <v>90.94412833166236</v>
      </c>
      <c r="L716" s="101" t="e">
        <f t="shared" si="68"/>
        <v>#DIV/0!</v>
      </c>
    </row>
    <row r="717" spans="1:12" s="12" customFormat="1" ht="21" customHeight="1">
      <c r="A717" s="108"/>
      <c r="B717" s="108"/>
      <c r="C717" s="25">
        <v>4010</v>
      </c>
      <c r="D717" s="13" t="s">
        <v>68</v>
      </c>
      <c r="E717" s="62">
        <v>78881.45</v>
      </c>
      <c r="F717" s="46">
        <v>99</v>
      </c>
      <c r="G717" s="62">
        <v>83000</v>
      </c>
      <c r="H717" s="62">
        <v>101000</v>
      </c>
      <c r="I717" s="62">
        <v>100998.4</v>
      </c>
      <c r="J717" s="42">
        <f t="shared" si="69"/>
        <v>99.99841584158415</v>
      </c>
      <c r="K717" s="46">
        <f>(I717/E717)*100</f>
        <v>128.03821430767312</v>
      </c>
      <c r="L717" s="101" t="e">
        <f t="shared" si="68"/>
        <v>#DIV/0!</v>
      </c>
    </row>
    <row r="718" spans="1:12" ht="21" customHeight="1">
      <c r="A718" s="108"/>
      <c r="B718" s="108"/>
      <c r="C718" s="25">
        <v>4040</v>
      </c>
      <c r="D718" s="13" t="s">
        <v>69</v>
      </c>
      <c r="E718" s="62">
        <v>5152.95</v>
      </c>
      <c r="F718" s="46">
        <v>99</v>
      </c>
      <c r="G718" s="62">
        <v>6300</v>
      </c>
      <c r="H718" s="62">
        <v>6900</v>
      </c>
      <c r="I718" s="62">
        <v>6862.01</v>
      </c>
      <c r="J718" s="42">
        <f t="shared" si="69"/>
        <v>99.44942028985507</v>
      </c>
      <c r="K718" s="46"/>
      <c r="L718" s="101" t="e">
        <f t="shared" si="68"/>
        <v>#DIV/0!</v>
      </c>
    </row>
    <row r="719" spans="1:12" ht="21" customHeight="1">
      <c r="A719" s="108"/>
      <c r="B719" s="108"/>
      <c r="C719" s="25">
        <v>4110</v>
      </c>
      <c r="D719" s="13" t="s">
        <v>175</v>
      </c>
      <c r="E719" s="62">
        <v>13218.65</v>
      </c>
      <c r="F719" s="46">
        <v>99</v>
      </c>
      <c r="G719" s="62">
        <v>12700</v>
      </c>
      <c r="H719" s="62">
        <v>17500</v>
      </c>
      <c r="I719" s="62">
        <v>17436.36</v>
      </c>
      <c r="J719" s="63">
        <f t="shared" si="69"/>
        <v>99.63634285714285</v>
      </c>
      <c r="K719" s="46">
        <f>(I719/E719)*100</f>
        <v>131.90726738358305</v>
      </c>
      <c r="L719" s="101" t="e">
        <f t="shared" si="68"/>
        <v>#DIV/0!</v>
      </c>
    </row>
    <row r="720" spans="1:12" ht="11.25" customHeight="1">
      <c r="A720" s="108"/>
      <c r="B720" s="108"/>
      <c r="C720" s="25">
        <v>4120</v>
      </c>
      <c r="D720" s="13" t="s">
        <v>77</v>
      </c>
      <c r="E720" s="62">
        <v>1673.45</v>
      </c>
      <c r="F720" s="46">
        <v>90</v>
      </c>
      <c r="G720" s="62">
        <v>2273</v>
      </c>
      <c r="H720" s="62">
        <v>2443</v>
      </c>
      <c r="I720" s="62">
        <v>2171.59</v>
      </c>
      <c r="J720" s="63">
        <f t="shared" si="69"/>
        <v>88.89029881293492</v>
      </c>
      <c r="K720" s="46">
        <f>(I720/E720)*100</f>
        <v>129.76724730347487</v>
      </c>
      <c r="L720" s="101" t="e">
        <f t="shared" si="68"/>
        <v>#DIV/0!</v>
      </c>
    </row>
    <row r="721" spans="1:12" ht="21.75" customHeight="1">
      <c r="A721" s="108"/>
      <c r="B721" s="108"/>
      <c r="C721" s="25">
        <v>4170</v>
      </c>
      <c r="D721" s="13" t="s">
        <v>32</v>
      </c>
      <c r="E721" s="62"/>
      <c r="F721" s="46"/>
      <c r="G721" s="62">
        <v>4000</v>
      </c>
      <c r="H721" s="62">
        <v>18500</v>
      </c>
      <c r="I721" s="62">
        <v>18224</v>
      </c>
      <c r="J721" s="63">
        <f t="shared" si="69"/>
        <v>98.5081081081081</v>
      </c>
      <c r="K721" s="46"/>
      <c r="L721" s="101" t="e">
        <f t="shared" si="68"/>
        <v>#DIV/0!</v>
      </c>
    </row>
    <row r="722" spans="1:12" ht="12.75" customHeight="1">
      <c r="A722" s="108"/>
      <c r="B722" s="108"/>
      <c r="C722" s="25">
        <v>4210</v>
      </c>
      <c r="D722" s="13" t="s">
        <v>14</v>
      </c>
      <c r="E722" s="62"/>
      <c r="F722" s="46"/>
      <c r="G722" s="62">
        <v>5000</v>
      </c>
      <c r="H722" s="62">
        <v>31818</v>
      </c>
      <c r="I722" s="62">
        <v>31817.91</v>
      </c>
      <c r="J722" s="63">
        <f t="shared" si="69"/>
        <v>99.99971714124081</v>
      </c>
      <c r="K722" s="46" t="e">
        <f>(I722/E722)*100</f>
        <v>#DIV/0!</v>
      </c>
      <c r="L722" s="101" t="e">
        <f t="shared" si="68"/>
        <v>#DIV/0!</v>
      </c>
    </row>
    <row r="723" spans="1:12" ht="11.25" customHeight="1">
      <c r="A723" s="108"/>
      <c r="B723" s="108"/>
      <c r="C723" s="25">
        <v>4220</v>
      </c>
      <c r="D723" s="13" t="s">
        <v>271</v>
      </c>
      <c r="E723" s="62"/>
      <c r="F723" s="46"/>
      <c r="G723" s="62">
        <v>165000</v>
      </c>
      <c r="H723" s="62">
        <v>150700</v>
      </c>
      <c r="I723" s="62">
        <v>150699.55</v>
      </c>
      <c r="J723" s="63">
        <f t="shared" si="69"/>
        <v>99.999701393497</v>
      </c>
      <c r="K723" s="46"/>
      <c r="L723" s="101" t="e">
        <f t="shared" si="68"/>
        <v>#DIV/0!</v>
      </c>
    </row>
    <row r="724" spans="1:12" ht="12.75" customHeight="1">
      <c r="A724" s="108"/>
      <c r="B724" s="108"/>
      <c r="C724" s="25">
        <v>4270</v>
      </c>
      <c r="D724" s="13" t="s">
        <v>17</v>
      </c>
      <c r="E724" s="62"/>
      <c r="F724" s="46"/>
      <c r="G724" s="62">
        <v>2000</v>
      </c>
      <c r="H724" s="62">
        <v>2110</v>
      </c>
      <c r="I724" s="62">
        <v>2109.45</v>
      </c>
      <c r="J724" s="63">
        <f t="shared" si="69"/>
        <v>99.9739336492891</v>
      </c>
      <c r="K724" s="46"/>
      <c r="L724" s="101" t="e">
        <f t="shared" si="68"/>
        <v>#DIV/0!</v>
      </c>
    </row>
    <row r="725" spans="1:12" ht="12" customHeight="1">
      <c r="A725" s="108"/>
      <c r="B725" s="108"/>
      <c r="C725" s="25">
        <v>4280</v>
      </c>
      <c r="D725" s="40" t="s">
        <v>80</v>
      </c>
      <c r="E725" s="62">
        <v>195</v>
      </c>
      <c r="F725" s="46">
        <v>87</v>
      </c>
      <c r="G725" s="62"/>
      <c r="H725" s="62">
        <v>120</v>
      </c>
      <c r="I725" s="62">
        <v>120</v>
      </c>
      <c r="J725" s="63">
        <f t="shared" si="69"/>
        <v>100</v>
      </c>
      <c r="K725" s="46">
        <f>(I725/E725)*100</f>
        <v>61.53846153846154</v>
      </c>
      <c r="L725" s="101" t="e">
        <f t="shared" si="68"/>
        <v>#DIV/0!</v>
      </c>
    </row>
    <row r="726" spans="1:12" ht="13.5" customHeight="1">
      <c r="A726" s="108"/>
      <c r="B726" s="108"/>
      <c r="C726" s="25">
        <v>4300</v>
      </c>
      <c r="D726" s="40" t="s">
        <v>19</v>
      </c>
      <c r="E726" s="62"/>
      <c r="F726" s="46"/>
      <c r="G726" s="62">
        <v>2500</v>
      </c>
      <c r="H726" s="62">
        <v>1729</v>
      </c>
      <c r="I726" s="62">
        <v>1728.42</v>
      </c>
      <c r="J726" s="63">
        <f t="shared" si="69"/>
        <v>99.96645459803355</v>
      </c>
      <c r="K726" s="46"/>
      <c r="L726" s="101" t="e">
        <f t="shared" si="68"/>
        <v>#DIV/0!</v>
      </c>
    </row>
    <row r="727" spans="1:12" ht="12" customHeight="1">
      <c r="A727" s="108"/>
      <c r="B727" s="108"/>
      <c r="C727" s="25">
        <v>4410</v>
      </c>
      <c r="D727" s="40" t="s">
        <v>272</v>
      </c>
      <c r="E727" s="62"/>
      <c r="F727" s="46"/>
      <c r="G727" s="62">
        <v>1000</v>
      </c>
      <c r="H727" s="62">
        <v>602</v>
      </c>
      <c r="I727" s="62">
        <v>601.74</v>
      </c>
      <c r="J727" s="63">
        <f t="shared" si="69"/>
        <v>99.95681063122925</v>
      </c>
      <c r="K727" s="46"/>
      <c r="L727" s="101" t="e">
        <f t="shared" si="68"/>
        <v>#DIV/0!</v>
      </c>
    </row>
    <row r="728" spans="1:12" ht="21" customHeight="1">
      <c r="A728" s="108"/>
      <c r="B728" s="108"/>
      <c r="C728" s="25">
        <v>4440</v>
      </c>
      <c r="D728" s="40" t="s">
        <v>202</v>
      </c>
      <c r="E728" s="62">
        <v>4191.36</v>
      </c>
      <c r="F728" s="46">
        <v>100</v>
      </c>
      <c r="G728" s="62">
        <v>5250</v>
      </c>
      <c r="H728" s="62">
        <v>5250</v>
      </c>
      <c r="I728" s="62">
        <v>5047.08</v>
      </c>
      <c r="J728" s="46">
        <f t="shared" si="69"/>
        <v>96.13485714285714</v>
      </c>
      <c r="K728" s="46">
        <f>(I728/E728)*100</f>
        <v>120.4162849289968</v>
      </c>
      <c r="L728" s="101" t="e">
        <f t="shared" si="68"/>
        <v>#DIV/0!</v>
      </c>
    </row>
    <row r="729" spans="1:12" ht="35.25" customHeight="1">
      <c r="A729" s="108"/>
      <c r="B729" s="108"/>
      <c r="C729" s="25">
        <v>4700</v>
      </c>
      <c r="D729" s="13" t="s">
        <v>178</v>
      </c>
      <c r="E729" s="62">
        <v>150</v>
      </c>
      <c r="F729" s="46">
        <v>100</v>
      </c>
      <c r="G729" s="62"/>
      <c r="H729" s="62"/>
      <c r="I729" s="62"/>
      <c r="J729" s="46"/>
      <c r="K729" s="46"/>
      <c r="L729" s="101" t="e">
        <f t="shared" si="68"/>
        <v>#DIV/0!</v>
      </c>
    </row>
    <row r="730" spans="1:12" ht="23.25" customHeight="1">
      <c r="A730" s="108"/>
      <c r="B730" s="108"/>
      <c r="C730" s="25">
        <v>6058</v>
      </c>
      <c r="D730" s="40" t="s">
        <v>22</v>
      </c>
      <c r="E730" s="62">
        <v>16180.33</v>
      </c>
      <c r="F730" s="46">
        <v>86</v>
      </c>
      <c r="G730" s="62"/>
      <c r="H730" s="62"/>
      <c r="I730" s="62"/>
      <c r="J730" s="46"/>
      <c r="K730" s="46"/>
      <c r="L730" s="101" t="e">
        <f t="shared" si="68"/>
        <v>#DIV/0!</v>
      </c>
    </row>
    <row r="731" spans="1:12" ht="24" customHeight="1">
      <c r="A731" s="121"/>
      <c r="B731" s="121"/>
      <c r="C731" s="25">
        <v>6059</v>
      </c>
      <c r="D731" s="40" t="s">
        <v>22</v>
      </c>
      <c r="E731" s="62">
        <v>14506.64</v>
      </c>
      <c r="F731" s="46">
        <v>98</v>
      </c>
      <c r="G731" s="62"/>
      <c r="H731" s="62"/>
      <c r="I731" s="62"/>
      <c r="J731" s="46"/>
      <c r="K731" s="46"/>
      <c r="L731" s="101" t="e">
        <f t="shared" si="68"/>
        <v>#DIV/0!</v>
      </c>
    </row>
    <row r="732" spans="1:12" s="24" customFormat="1" ht="21">
      <c r="A732" s="37"/>
      <c r="B732" s="35" t="s">
        <v>169</v>
      </c>
      <c r="C732" s="35"/>
      <c r="D732" s="64" t="s">
        <v>182</v>
      </c>
      <c r="E732" s="59">
        <f>E682+E667+E625+E610+E483+E460+E267+E260+E251+E218+E176+E112+E105+E70+E35+E5+E264+E588+E213</f>
        <v>24768945.13</v>
      </c>
      <c r="F732" s="65">
        <v>94</v>
      </c>
      <c r="G732" s="59">
        <f>G682+G667+G625+G610+G483+G460+G267+G260+G251+G218+G176+G112+G105+G70+G35+G5+G264+G588+G213</f>
        <v>30615128.78</v>
      </c>
      <c r="H732" s="59">
        <f>H682+H667+H625+H610+H483+H460+H267+H260+H251+H218+H176+H112+H105+H70+H35+H5+H264+H588+H213</f>
        <v>24506272.560000002</v>
      </c>
      <c r="I732" s="59">
        <f>I682+I667+I625+I610+I483+I460+I267+I260+I251+I218+I176+I112+I105+I70+I35+I5+I264+I588+I213</f>
        <v>23447759.15999999</v>
      </c>
      <c r="J732" s="60">
        <f t="shared" si="69"/>
        <v>95.68064299697802</v>
      </c>
      <c r="K732" s="65">
        <f aca="true" t="shared" si="71" ref="K732:K738">(I732/E732)*100</f>
        <v>94.66595786350305</v>
      </c>
      <c r="L732" s="101" t="e">
        <f t="shared" si="68"/>
        <v>#DIV/0!</v>
      </c>
    </row>
    <row r="733" spans="1:12" ht="22.5">
      <c r="A733" s="32"/>
      <c r="B733" s="56"/>
      <c r="C733" s="56"/>
      <c r="D733" s="13" t="s">
        <v>228</v>
      </c>
      <c r="E733" s="61">
        <f>E7+E37+E72+E114+E220+E268+E627+E669+E684</f>
        <v>3990608.75</v>
      </c>
      <c r="F733" s="75">
        <v>78</v>
      </c>
      <c r="G733" s="61">
        <f>G7+G37+G72+G114+G220+G268+G627+G669+G684+G609</f>
        <v>11727108.780000001</v>
      </c>
      <c r="H733" s="61">
        <f>H7+H37+H72+H114+H220+H268+H627+H669+H684</f>
        <v>3731489.39</v>
      </c>
      <c r="I733" s="61">
        <f>I7+I37+I72+I114+I220+I268+I627+I669+I684</f>
        <v>3080249.4400000004</v>
      </c>
      <c r="J733" s="42">
        <f t="shared" si="69"/>
        <v>82.54745272101658</v>
      </c>
      <c r="K733" s="46">
        <f t="shared" si="71"/>
        <v>77.18745767797958</v>
      </c>
      <c r="L733" s="101" t="e">
        <f t="shared" si="68"/>
        <v>#DIV/0!</v>
      </c>
    </row>
    <row r="734" spans="1:12" ht="11.25">
      <c r="A734" s="32"/>
      <c r="B734" s="56"/>
      <c r="C734" s="56"/>
      <c r="D734" s="13" t="s">
        <v>295</v>
      </c>
      <c r="E734" s="62">
        <f>E8+E38+E73++E114+E221+E268+E609+E628+E674+E684</f>
        <v>3929680.75</v>
      </c>
      <c r="F734" s="62">
        <f>F8+F38+F73++F114+F221+F268+F609+F628+F674+F684</f>
        <v>697.8</v>
      </c>
      <c r="G734" s="62">
        <f>G8+G38+G73++G114+G221+G268+G609+G628+G674+G684</f>
        <v>11363488.780000001</v>
      </c>
      <c r="H734" s="62">
        <f>H8+H38+H73++H114+H221+H268+H609+H628+H674+H684</f>
        <v>3238397.87</v>
      </c>
      <c r="I734" s="62">
        <f>I8+I38+I73++I114+I221+I268+I609+I628+I674+I684</f>
        <v>2703579.2500000005</v>
      </c>
      <c r="J734" s="42">
        <f t="shared" si="69"/>
        <v>83.4850860990716</v>
      </c>
      <c r="K734" s="46">
        <f t="shared" si="71"/>
        <v>68.79895396082749</v>
      </c>
      <c r="L734" s="101" t="e">
        <f t="shared" si="68"/>
        <v>#DIV/0!</v>
      </c>
    </row>
    <row r="735" spans="1:12" ht="11.25">
      <c r="A735" s="32"/>
      <c r="B735" s="56"/>
      <c r="C735" s="56"/>
      <c r="D735" s="48" t="s">
        <v>299</v>
      </c>
      <c r="E735" s="49">
        <f>E641+E634+E675+E676+E679</f>
        <v>60928</v>
      </c>
      <c r="F735" s="49">
        <f>F641+F634+F675+F676+F679</f>
        <v>63</v>
      </c>
      <c r="G735" s="49">
        <f>G641+G634+G675+G676+G679</f>
        <v>363620</v>
      </c>
      <c r="H735" s="49">
        <f>H641+H634+H675+H676+H679</f>
        <v>493091.52</v>
      </c>
      <c r="I735" s="49">
        <f>I641+I634+I675+I676+I679</f>
        <v>376670.19</v>
      </c>
      <c r="J735" s="42">
        <f>(I735/H735)*100</f>
        <v>76.38950878733425</v>
      </c>
      <c r="K735" s="46">
        <f t="shared" si="71"/>
        <v>618.2218191964286</v>
      </c>
      <c r="L735" s="101"/>
    </row>
    <row r="736" spans="1:12" ht="11.25">
      <c r="A736" s="32"/>
      <c r="B736" s="56"/>
      <c r="C736" s="56"/>
      <c r="D736" s="48" t="s">
        <v>300</v>
      </c>
      <c r="E736" s="49">
        <f>SUM(E734:E735)</f>
        <v>3990608.75</v>
      </c>
      <c r="F736" s="49">
        <f>SUM(F734:F735)</f>
        <v>760.8</v>
      </c>
      <c r="G736" s="49">
        <f>SUM(G734:G735)</f>
        <v>11727108.780000001</v>
      </c>
      <c r="H736" s="49">
        <f>SUM(H734:H735)</f>
        <v>3731489.39</v>
      </c>
      <c r="I736" s="49">
        <f>SUM(I734:I735)</f>
        <v>3080249.4400000004</v>
      </c>
      <c r="J736" s="42">
        <f>(I736/H736)*100</f>
        <v>82.54745272101658</v>
      </c>
      <c r="K736" s="46">
        <f t="shared" si="71"/>
        <v>77.18745767797958</v>
      </c>
      <c r="L736" s="101"/>
    </row>
    <row r="737" spans="4:12" ht="11.25">
      <c r="D737" s="30" t="s">
        <v>12</v>
      </c>
      <c r="E737" s="28">
        <f>E732-E733</f>
        <v>20778336.38</v>
      </c>
      <c r="F737" s="26">
        <v>98</v>
      </c>
      <c r="G737" s="28">
        <f>G732-G733</f>
        <v>18888020</v>
      </c>
      <c r="H737" s="28">
        <f>H732-H733</f>
        <v>20774783.17</v>
      </c>
      <c r="I737" s="28">
        <f>I732-I733</f>
        <v>20367509.719999988</v>
      </c>
      <c r="J737" s="42">
        <f t="shared" si="69"/>
        <v>98.03957785423175</v>
      </c>
      <c r="K737" s="46">
        <f t="shared" si="71"/>
        <v>98.02281254626598</v>
      </c>
      <c r="L737" s="101" t="e">
        <f>I737/I1481*100</f>
        <v>#DIV/0!</v>
      </c>
    </row>
    <row r="738" spans="5:12" ht="11.25">
      <c r="E738" s="104">
        <f>E6++E36+E71+E105+E113+E176+E213+E219+E251+E260+E264+E269+E460+E483+E588-E609+E610+E626+E668+E683</f>
        <v>20778336.38</v>
      </c>
      <c r="F738" s="104">
        <f>F6++F36+F71+F105+F113+F176+F213+F219+F251+F260+F264+F269+F460+F483+F588-F609+F610+F626+F668+F683</f>
        <v>2972.8</v>
      </c>
      <c r="G738" s="104">
        <f>G6++G36+G71+G105+G113+G176+G213+G219+G251+G260+G264+G269+G460+G483+G588-G609+G610+G626+G668+G683</f>
        <v>18888020</v>
      </c>
      <c r="H738" s="104">
        <f>H6++H36+H71+H105+H113+H176+H213+H219+H251+H260+H264+H269+H460+H483+H588-H609+H610+H626+H668+H683</f>
        <v>20774783.17</v>
      </c>
      <c r="I738" s="104">
        <f>I6++I36+I71+I105+I113+I176+I213+I219+I251+I260+I264+I269+I460+I483+I588-I609+I610+I626+I668+I683</f>
        <v>20367509.72</v>
      </c>
      <c r="J738" s="42">
        <f t="shared" si="69"/>
        <v>98.03957785423181</v>
      </c>
      <c r="K738" s="46">
        <f t="shared" si="71"/>
        <v>98.02281254626604</v>
      </c>
      <c r="L738" s="101" t="e">
        <f>I738/I1482*100</f>
        <v>#DIV/0!</v>
      </c>
    </row>
    <row r="739" spans="4:12" ht="11.25">
      <c r="D739" s="30" t="s">
        <v>298</v>
      </c>
      <c r="E739" s="103">
        <f>E737-E738</f>
        <v>0</v>
      </c>
      <c r="F739" s="103">
        <f>F737-F738</f>
        <v>-2874.8</v>
      </c>
      <c r="G739" s="103">
        <f>G737-G738</f>
        <v>0</v>
      </c>
      <c r="H739" s="103">
        <f>H737-H738</f>
        <v>0</v>
      </c>
      <c r="I739" s="103">
        <f>I737-I738</f>
        <v>0</v>
      </c>
      <c r="J739" s="42"/>
      <c r="K739" s="46"/>
      <c r="L739" s="101"/>
    </row>
    <row r="740" spans="4:12" ht="22.5">
      <c r="D740" s="48" t="s">
        <v>281</v>
      </c>
      <c r="E740" s="49">
        <v>9258061.45</v>
      </c>
      <c r="F740" s="97"/>
      <c r="G740" s="49">
        <v>9178226</v>
      </c>
      <c r="H740" s="49">
        <v>9575462.81</v>
      </c>
      <c r="I740" s="49">
        <v>9519156.62</v>
      </c>
      <c r="J740" s="42">
        <f t="shared" si="69"/>
        <v>99.41197421871662</v>
      </c>
      <c r="K740" s="46">
        <f>(I740/E740)*100</f>
        <v>102.8201926657119</v>
      </c>
      <c r="L740" s="101" t="e">
        <f>I740/I1483*100</f>
        <v>#DIV/0!</v>
      </c>
    </row>
    <row r="741" spans="4:12" ht="15" customHeight="1">
      <c r="D741" s="48"/>
      <c r="E741" s="49"/>
      <c r="F741" s="97"/>
      <c r="G741" s="49"/>
      <c r="H741" s="49"/>
      <c r="I741" s="49"/>
      <c r="J741" s="42"/>
      <c r="K741" s="46"/>
      <c r="L741" s="101"/>
    </row>
    <row r="742" spans="4:12" ht="6.75" customHeight="1">
      <c r="D742" s="48"/>
      <c r="E742" s="49"/>
      <c r="F742" s="97"/>
      <c r="G742" s="49"/>
      <c r="H742" s="49"/>
      <c r="I742" s="49"/>
      <c r="J742" s="42"/>
      <c r="K742" s="46"/>
      <c r="L742" s="101"/>
    </row>
    <row r="743" spans="4:12" ht="12" customHeight="1">
      <c r="D743" s="48"/>
      <c r="E743" s="49"/>
      <c r="F743" s="97"/>
      <c r="G743" s="49"/>
      <c r="H743" s="49"/>
      <c r="I743" s="49"/>
      <c r="J743" s="42"/>
      <c r="K743" s="46"/>
      <c r="L743" s="101"/>
    </row>
    <row r="744" spans="4:12" ht="11.25" customHeight="1">
      <c r="D744" s="48"/>
      <c r="E744" s="49"/>
      <c r="F744" s="97"/>
      <c r="G744" s="49"/>
      <c r="H744" s="49"/>
      <c r="I744" s="49"/>
      <c r="J744" s="42"/>
      <c r="K744" s="46"/>
      <c r="L744" s="101"/>
    </row>
    <row r="745" spans="4:12" ht="12" customHeight="1">
      <c r="D745" s="48"/>
      <c r="E745" s="49"/>
      <c r="F745" s="97"/>
      <c r="G745" s="49"/>
      <c r="H745" s="49"/>
      <c r="I745" s="49"/>
      <c r="J745" s="42"/>
      <c r="K745" s="46"/>
      <c r="L745" s="101"/>
    </row>
    <row r="746" spans="4:12" ht="10.5" customHeight="1">
      <c r="D746" s="48"/>
      <c r="E746" s="49"/>
      <c r="F746" s="97"/>
      <c r="G746" s="49"/>
      <c r="H746" s="49"/>
      <c r="I746" s="49"/>
      <c r="J746" s="42"/>
      <c r="K746" s="46"/>
      <c r="L746" s="101"/>
    </row>
    <row r="747" spans="4:12" ht="10.5" customHeight="1">
      <c r="D747" s="48"/>
      <c r="E747" s="49"/>
      <c r="F747" s="97"/>
      <c r="G747" s="49"/>
      <c r="H747" s="49"/>
      <c r="I747" s="49"/>
      <c r="J747" s="42"/>
      <c r="K747" s="46"/>
      <c r="L747" s="101"/>
    </row>
    <row r="748" spans="4:12" ht="10.5" customHeight="1">
      <c r="D748" s="48"/>
      <c r="E748" s="49"/>
      <c r="F748" s="97"/>
      <c r="G748" s="49"/>
      <c r="H748" s="49"/>
      <c r="I748" s="49"/>
      <c r="J748" s="42"/>
      <c r="K748" s="46"/>
      <c r="L748" s="101"/>
    </row>
    <row r="749" spans="4:12" ht="10.5" customHeight="1">
      <c r="D749" s="48"/>
      <c r="E749" s="49"/>
      <c r="F749" s="97"/>
      <c r="G749" s="49"/>
      <c r="H749" s="49"/>
      <c r="I749" s="49"/>
      <c r="J749" s="42"/>
      <c r="K749" s="46"/>
      <c r="L749" s="101"/>
    </row>
    <row r="750" spans="4:12" ht="13.5" customHeight="1">
      <c r="D750" s="48"/>
      <c r="E750" s="49"/>
      <c r="F750" s="97"/>
      <c r="G750" s="49"/>
      <c r="H750" s="49"/>
      <c r="I750" s="49"/>
      <c r="J750" s="42"/>
      <c r="K750" s="46"/>
      <c r="L750" s="101"/>
    </row>
    <row r="751" spans="4:12" ht="22.5" customHeight="1">
      <c r="D751" s="48"/>
      <c r="E751" s="49"/>
      <c r="F751" s="49"/>
      <c r="G751" s="49"/>
      <c r="H751" s="49"/>
      <c r="I751" s="49"/>
      <c r="J751" s="42"/>
      <c r="K751" s="46"/>
      <c r="L751" s="101" t="e">
        <f>I751/I1484*100</f>
        <v>#DIV/0!</v>
      </c>
    </row>
    <row r="752" spans="4:12" ht="11.25" customHeight="1">
      <c r="D752" s="48"/>
      <c r="E752" s="49"/>
      <c r="F752" s="49"/>
      <c r="G752" s="49"/>
      <c r="H752" s="49"/>
      <c r="I752" s="49"/>
      <c r="J752" s="42"/>
      <c r="K752" s="46"/>
      <c r="L752" s="101"/>
    </row>
    <row r="753" spans="4:12" ht="12" customHeight="1">
      <c r="D753" s="31"/>
      <c r="E753" s="28"/>
      <c r="F753" s="28"/>
      <c r="G753" s="28"/>
      <c r="H753" s="28"/>
      <c r="J753" s="42"/>
      <c r="K753" s="46"/>
      <c r="L753" s="101"/>
    </row>
    <row r="754" spans="5:12" ht="15" customHeight="1">
      <c r="E754" s="28"/>
      <c r="F754" s="28"/>
      <c r="G754" s="28"/>
      <c r="H754" s="28"/>
      <c r="J754" s="42"/>
      <c r="K754" s="46"/>
      <c r="L754" s="101"/>
    </row>
    <row r="755" spans="7:12" ht="14.25" customHeight="1">
      <c r="G755" s="26"/>
      <c r="H755" s="26"/>
      <c r="I755" s="26"/>
      <c r="J755" s="42"/>
      <c r="K755" s="46"/>
      <c r="L755" s="101"/>
    </row>
    <row r="756" spans="2:12" ht="19.5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101"/>
    </row>
    <row r="757" spans="4:12" ht="19.5" customHeight="1">
      <c r="D757" s="7"/>
      <c r="E757" s="7"/>
      <c r="F757" s="7"/>
      <c r="G757" s="7"/>
      <c r="H757" s="7"/>
      <c r="I757" s="7"/>
      <c r="J757" s="7"/>
      <c r="K757" s="7"/>
      <c r="L757" s="101"/>
    </row>
    <row r="758" spans="4:12" ht="19.5" customHeight="1">
      <c r="D758" s="7"/>
      <c r="E758" s="7"/>
      <c r="F758" s="7"/>
      <c r="G758" s="7"/>
      <c r="H758" s="7"/>
      <c r="I758" s="7"/>
      <c r="J758" s="7"/>
      <c r="K758" s="7"/>
      <c r="L758" s="101"/>
    </row>
    <row r="759" spans="4:12" ht="19.5" customHeight="1">
      <c r="D759" s="48"/>
      <c r="E759" s="49"/>
      <c r="F759" s="49"/>
      <c r="G759" s="49"/>
      <c r="H759" s="49"/>
      <c r="I759" s="49"/>
      <c r="J759" s="42"/>
      <c r="K759" s="46"/>
      <c r="L759" s="101"/>
    </row>
    <row r="760" spans="2:9" ht="11.25">
      <c r="B760" s="7"/>
      <c r="C760" s="7"/>
      <c r="D760" s="7"/>
      <c r="E760" s="7"/>
      <c r="F760" s="7"/>
      <c r="G760" s="7"/>
      <c r="H760" s="7"/>
      <c r="I760" s="7"/>
    </row>
    <row r="761" spans="2:9" ht="11.25">
      <c r="B761" s="7"/>
      <c r="C761" s="7"/>
      <c r="D761" s="7"/>
      <c r="E761" s="7"/>
      <c r="F761" s="7"/>
      <c r="G761" s="7"/>
      <c r="H761" s="7"/>
      <c r="I761" s="7"/>
    </row>
    <row r="762" spans="2:9" ht="11.25">
      <c r="B762" s="7"/>
      <c r="C762" s="7"/>
      <c r="D762" s="7"/>
      <c r="E762" s="7"/>
      <c r="F762" s="7"/>
      <c r="G762" s="7"/>
      <c r="H762" s="7"/>
      <c r="I762" s="7"/>
    </row>
  </sheetData>
  <sheetProtection/>
  <mergeCells count="91">
    <mergeCell ref="B464:B478"/>
    <mergeCell ref="B456:B459"/>
    <mergeCell ref="B449:B455"/>
    <mergeCell ref="B461:B463"/>
    <mergeCell ref="B583:B587"/>
    <mergeCell ref="A483:A587"/>
    <mergeCell ref="B486:B501"/>
    <mergeCell ref="B521:B522"/>
    <mergeCell ref="B502:B520"/>
    <mergeCell ref="B523:B525"/>
    <mergeCell ref="A625:A666"/>
    <mergeCell ref="B642:B643"/>
    <mergeCell ref="B639:B641"/>
    <mergeCell ref="B644:B647"/>
    <mergeCell ref="B629:B638"/>
    <mergeCell ref="B662:B666"/>
    <mergeCell ref="B659:B661"/>
    <mergeCell ref="B652:B654"/>
    <mergeCell ref="B655:B658"/>
    <mergeCell ref="B648:B651"/>
    <mergeCell ref="A460:A482"/>
    <mergeCell ref="B619:B621"/>
    <mergeCell ref="B611:B618"/>
    <mergeCell ref="B479:B482"/>
    <mergeCell ref="B530:B553"/>
    <mergeCell ref="B554:B565"/>
    <mergeCell ref="B484:B485"/>
    <mergeCell ref="B566:B582"/>
    <mergeCell ref="B589:B609"/>
    <mergeCell ref="B526:B527"/>
    <mergeCell ref="A682:A731"/>
    <mergeCell ref="B714:B731"/>
    <mergeCell ref="B709:B713"/>
    <mergeCell ref="B680:B681"/>
    <mergeCell ref="B685:B708"/>
    <mergeCell ref="A667:A681"/>
    <mergeCell ref="B671:B675"/>
    <mergeCell ref="B677:B679"/>
    <mergeCell ref="B445:B448"/>
    <mergeCell ref="B381:B404"/>
    <mergeCell ref="B334:B372"/>
    <mergeCell ref="B270:B298"/>
    <mergeCell ref="B373:B380"/>
    <mergeCell ref="B306:B333"/>
    <mergeCell ref="B405:B412"/>
    <mergeCell ref="B413:B420"/>
    <mergeCell ref="B241:B247"/>
    <mergeCell ref="B129:B158"/>
    <mergeCell ref="B109:B111"/>
    <mergeCell ref="B168:B175"/>
    <mergeCell ref="B177:B182"/>
    <mergeCell ref="B123:B128"/>
    <mergeCell ref="B159:B167"/>
    <mergeCell ref="B74:B82"/>
    <mergeCell ref="B183:B192"/>
    <mergeCell ref="B83:B84"/>
    <mergeCell ref="B106:B108"/>
    <mergeCell ref="B115:B122"/>
    <mergeCell ref="A105:A111"/>
    <mergeCell ref="B85:B104"/>
    <mergeCell ref="A112:A175"/>
    <mergeCell ref="A213:A217"/>
    <mergeCell ref="B9:B20"/>
    <mergeCell ref="A5:A34"/>
    <mergeCell ref="B23:B34"/>
    <mergeCell ref="A70:A104"/>
    <mergeCell ref="B21:B22"/>
    <mergeCell ref="A35:A69"/>
    <mergeCell ref="B39:B41"/>
    <mergeCell ref="B42:B46"/>
    <mergeCell ref="B47:B69"/>
    <mergeCell ref="B193:B201"/>
    <mergeCell ref="B202:B212"/>
    <mergeCell ref="A251:A259"/>
    <mergeCell ref="B252:B259"/>
    <mergeCell ref="B248:B250"/>
    <mergeCell ref="B222:B223"/>
    <mergeCell ref="B224:B240"/>
    <mergeCell ref="B214:B217"/>
    <mergeCell ref="A176:A212"/>
    <mergeCell ref="A218:A250"/>
    <mergeCell ref="B622:B624"/>
    <mergeCell ref="A610:A624"/>
    <mergeCell ref="A264:A266"/>
    <mergeCell ref="A260:A263"/>
    <mergeCell ref="B261:B263"/>
    <mergeCell ref="B265:B266"/>
    <mergeCell ref="A588:A609"/>
    <mergeCell ref="B421:B444"/>
    <mergeCell ref="A267:A459"/>
    <mergeCell ref="B299:B305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3"/>
  <headerFooter alignWithMargins="0">
    <oddHeader>&amp;CZał. Nr 1 do sprawozdania opisowego  z wykonania budżetu gminy  Jeziorany  za rok 2011
WYKONANIE  WYDATKÓW  BUDŻETU GMINY  JEZIORANY na 31.12.2011 r.</oddHeader>
    <oddFooter>&amp;RStrona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urzad</cp:lastModifiedBy>
  <cp:lastPrinted>2012-05-14T09:01:12Z</cp:lastPrinted>
  <dcterms:created xsi:type="dcterms:W3CDTF">2008-03-18T08:20:37Z</dcterms:created>
  <dcterms:modified xsi:type="dcterms:W3CDTF">2012-05-14T09:01:21Z</dcterms:modified>
  <cp:category/>
  <cp:version/>
  <cp:contentType/>
  <cp:contentStatus/>
</cp:coreProperties>
</file>