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Zbiorówka" sheetId="2" r:id="rId2"/>
    <sheet name="Arkusz2" sheetId="3" r:id="rId3"/>
    <sheet name="dotacje z gminy" sheetId="4" r:id="rId4"/>
  </sheets>
  <definedNames>
    <definedName name="_xlnm.Print_Area" localSheetId="0">'Arkusz1'!$A$3:$L$760</definedName>
  </definedNames>
  <calcPr fullCalcOnLoad="1"/>
</workbook>
</file>

<file path=xl/sharedStrings.xml><?xml version="1.0" encoding="utf-8"?>
<sst xmlns="http://schemas.openxmlformats.org/spreadsheetml/2006/main" count="919" uniqueCount="357">
  <si>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</si>
  <si>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</si>
  <si>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</si>
  <si>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</si>
  <si>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</si>
  <si>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</si>
  <si>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</si>
  <si>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</si>
  <si>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</si>
  <si>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</si>
  <si>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</si>
  <si>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</si>
  <si>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</si>
  <si>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</si>
  <si>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</si>
  <si>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</si>
  <si>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</si>
  <si>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</si>
  <si>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</si>
  <si>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</si>
  <si>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</si>
  <si>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</si>
  <si>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</si>
  <si>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</si>
  <si>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</si>
  <si>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</si>
  <si>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</si>
  <si>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</si>
  <si>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</si>
  <si>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</si>
  <si>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</si>
  <si>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</si>
  <si>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</si>
  <si>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</si>
  <si>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</si>
  <si>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</si>
  <si>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</si>
  <si>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</si>
  <si>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</si>
  <si>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</si>
  <si>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</si>
  <si>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Składki na FP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</si>
  <si>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</si>
  <si>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</si>
  <si>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</si>
  <si>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</si>
  <si>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</si>
  <si>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</si>
  <si>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Różne jednostki obsługi gospodarki mieszkaniowej  i komunalnej</t>
  </si>
  <si>
    <t>Gospodarowanie   gruntami i nieruchomościami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</si>
  <si>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</si>
  <si>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</si>
  <si>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</si>
  <si>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</si>
  <si>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</si>
  <si>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</si>
  <si>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</si>
  <si>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</si>
  <si>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</si>
  <si>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</si>
  <si>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</si>
  <si>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</si>
  <si>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</si>
  <si>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</si>
  <si>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</si>
  <si>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</si>
  <si>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</si>
  <si>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</si>
  <si>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</si>
  <si>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</si>
  <si>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</si>
  <si>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</si>
  <si>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</si>
  <si>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</si>
  <si>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</si>
  <si>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</si>
  <si>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</si>
  <si>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</si>
  <si>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</si>
  <si>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</si>
  <si>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</si>
  <si>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754</t>
  </si>
  <si>
    <t>BEZPIECZEŃSTWO PUBLICZNE I OCHRONA PRZECIWPOŻAROWA</t>
  </si>
  <si>
    <t>Ochotnicze Straże Pożarne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</si>
  <si>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</si>
  <si>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</si>
  <si>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</si>
  <si>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</si>
  <si>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</si>
  <si>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</si>
  <si>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</si>
  <si>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</si>
  <si>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</si>
  <si>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</si>
  <si>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</si>
  <si>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</si>
  <si>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</si>
  <si>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</si>
  <si>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</si>
  <si>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Przedszkola</t>
  </si>
  <si>
    <t>Gimnazjum</t>
  </si>
  <si>
    <t>Dowożenie uczniów</t>
  </si>
  <si>
    <t>Zespoły ekonomiczno-administracyjne szkół</t>
  </si>
  <si>
    <t>Licea Ogólnokształcące</t>
  </si>
  <si>
    <t>Szkoły zawodowe</t>
  </si>
  <si>
    <t>Zakup usług</t>
  </si>
  <si>
    <t>851</t>
  </si>
  <si>
    <t>OCHRONA ZDROWIA</t>
  </si>
  <si>
    <t>Przeciwdziałanie alkoholizmowi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</si>
  <si>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</si>
  <si>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</si>
  <si>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</si>
  <si>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</si>
  <si>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</si>
  <si>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</si>
  <si>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</si>
  <si>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>Wynagrodzenia osobowe</t>
  </si>
  <si>
    <t>Składki ZUS</t>
  </si>
  <si>
    <t xml:space="preserve"> Zakup energii</t>
  </si>
  <si>
    <t>Odpis z ZFŚŚ</t>
  </si>
  <si>
    <t>Składki na ubezpieczenia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</si>
  <si>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</si>
  <si>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</si>
  <si>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</si>
  <si>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</si>
  <si>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</si>
  <si>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</si>
  <si>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</si>
  <si>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</si>
  <si>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</si>
  <si>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</si>
  <si>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</si>
  <si>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</si>
  <si>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odpadami</t>
  </si>
  <si>
    <t>Utrzymanie zieleni w miastach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</si>
  <si>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</si>
  <si>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</si>
  <si>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</si>
  <si>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</si>
  <si>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</si>
  <si>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</si>
  <si>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KULTURA FIZYCZNA I SPORT</t>
  </si>
  <si>
    <t>RAZEM</t>
  </si>
  <si>
    <t>Szkolenia pracowników</t>
  </si>
  <si>
    <t>Zakupmateriałów i wyposażenia</t>
  </si>
  <si>
    <t>Zwalczanie narkomanii</t>
  </si>
  <si>
    <t>Opłaty czynszowe za pomieszczenia biurowe</t>
  </si>
  <si>
    <t>Nazwa</t>
  </si>
  <si>
    <t>1</t>
  </si>
  <si>
    <t>010</t>
  </si>
  <si>
    <t>757</t>
  </si>
  <si>
    <t>758</t>
  </si>
  <si>
    <t>801</t>
  </si>
  <si>
    <t>854</t>
  </si>
  <si>
    <t>OGÓŁEM</t>
  </si>
  <si>
    <t xml:space="preserve">OGÓŁEM WYDATKI GMINY </t>
  </si>
  <si>
    <t>Rozdz.</t>
  </si>
  <si>
    <t>POZOSTAŁE ZADANIA W ZAKRESIE POLITYKI SPOŁECZNEJ</t>
  </si>
  <si>
    <t>świadczenia społeczne</t>
  </si>
  <si>
    <t>Wydatki osobowe niezaliczone do wynagrodzeń</t>
  </si>
  <si>
    <t>Oczyszczanie mias i wsi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</si>
  <si>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</si>
  <si>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</si>
  <si>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</si>
  <si>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Zadania w zakresie kultury fizycznej i sportu</t>
  </si>
  <si>
    <t>Odpisy na zakładowy fundusz świadczeń socjalnych</t>
  </si>
  <si>
    <t>853</t>
  </si>
  <si>
    <t xml:space="preserve">wydatki majątkowe </t>
  </si>
  <si>
    <t>wydatki majatkowe</t>
  </si>
  <si>
    <t>A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</si>
  <si>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</si>
  <si>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</si>
  <si>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</si>
  <si>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</si>
  <si>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</si>
  <si>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</si>
  <si>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</si>
  <si>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 xml:space="preserve">POMOC SPOŁECZNA </t>
  </si>
  <si>
    <t>Dodatkowe wynagro-dzenie roczne</t>
  </si>
  <si>
    <t>Wydatki inwesty-cyjne jednostek budżetowych</t>
  </si>
  <si>
    <t>Dodatkowe wynagro-dzenie  roczne</t>
  </si>
  <si>
    <t>Wpłaty na Państwo-wy Fundusz Rehabil. Osób Niepełnospr.</t>
  </si>
  <si>
    <t>Wpłaty gmin na rzecz Izb rol.  w wysokości 2 %  uzyskanych  wpływ ów z podatku rolnego</t>
  </si>
  <si>
    <t>Zakup materiałów i wyposażnia</t>
  </si>
  <si>
    <t>Koszty postępowania sądowego i prokuratorskiego</t>
  </si>
  <si>
    <t>Wydatki osobowe nieza-liczone do wynagrodzeń</t>
  </si>
  <si>
    <t xml:space="preserve">w tym   wydatki majątkowe </t>
  </si>
  <si>
    <t>Obiekty sportowe</t>
  </si>
  <si>
    <t>Dz</t>
  </si>
  <si>
    <t>Rozdz</t>
  </si>
  <si>
    <t xml:space="preserve">  Nazwa  -  wyszczególnienie  </t>
  </si>
  <si>
    <t xml:space="preserve">Przedszkole  niepubliczne </t>
  </si>
  <si>
    <t>Razem  dz  .801-OŚWIATA I WYCHOWANIE</t>
  </si>
  <si>
    <t xml:space="preserve">OCHRONA ZDROWIA - Przeciwdziałanie alkoholizmowi </t>
  </si>
  <si>
    <t>Kluby i świetlice wiejskie</t>
  </si>
  <si>
    <t xml:space="preserve">Biblioteki publiczne </t>
  </si>
  <si>
    <t xml:space="preserve">Razem  dz. 921 </t>
  </si>
  <si>
    <t xml:space="preserve">OGÓŁEM  DOTACJE BIEŻĄCE  z  BUDZETU GMINY  </t>
  </si>
  <si>
    <t>DOTACJE  MAJĄTKOWE   z  budżetu gminy , w tym  :</t>
  </si>
  <si>
    <t xml:space="preserve">Dotacje celowe z budżetu na  finansowanie  kosztów realizacji inwestycji  i zakupów inwestycyjnych  innych jednostek sektora finansów publicznych – dla świetlic wiejskich </t>
  </si>
  <si>
    <t>Stołówki skzolne</t>
  </si>
  <si>
    <t>Opłaty za administro-wanie i czynsze za budynki, lokale i pomieszczenia garażowe</t>
  </si>
  <si>
    <t>Wplaty na Państwowy Fundusz Rehabilitacji Osób Niepełnosprawnych</t>
  </si>
  <si>
    <t>Zasiłki stałe</t>
  </si>
  <si>
    <t>Zakup usług przez jst od innych jst</t>
  </si>
  <si>
    <t>Kary i odszkodowania wypłacane na rzecz osób fizycznych</t>
  </si>
  <si>
    <t>%     Wskaź nik   realizacji     8:7</t>
  </si>
  <si>
    <t>Zakup pomocy naukowych, dydaktycznych i książek</t>
  </si>
  <si>
    <t xml:space="preserve">Razem dotacje bieżące dla  instytucji kultury 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</si>
  <si>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</si>
  <si>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</si>
  <si>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</si>
  <si>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</si>
  <si>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obejmujących tłumaczenia</t>
  </si>
  <si>
    <t>Zakup pomocy naukowych,dydaktycz nych i książek</t>
  </si>
  <si>
    <t>Zarządzanie kryzysowe</t>
  </si>
  <si>
    <t>Koszty postępowania sądo wego i prokuratorskiego</t>
  </si>
  <si>
    <t xml:space="preserve">w tym inwestycje </t>
  </si>
  <si>
    <t>w tym inwestrycje</t>
  </si>
  <si>
    <t xml:space="preserve">różnice </t>
  </si>
  <si>
    <t>Administracja publiczna i naczelne organy władzy  (750,751)</t>
  </si>
  <si>
    <t>w tym  m a j ą t k o w e</t>
  </si>
  <si>
    <t xml:space="preserve">        wydatki   b i e ż ą c e </t>
  </si>
  <si>
    <r>
      <t xml:space="preserve">Razem zadania </t>
    </r>
    <r>
      <rPr>
        <b/>
        <sz val="8"/>
        <rFont val="Times New Roman"/>
        <family val="1"/>
      </rPr>
      <t>gospodarcze</t>
    </r>
    <r>
      <rPr>
        <sz val="8"/>
        <rFont val="Times New Roman"/>
        <family val="1"/>
      </rPr>
      <t>(010,020,700,710,900</t>
    </r>
  </si>
  <si>
    <r>
      <t xml:space="preserve">Razem zadani </t>
    </r>
    <r>
      <rPr>
        <b/>
        <sz val="8"/>
        <rFont val="Times New Roman"/>
        <family val="1"/>
      </rPr>
      <t>socjalno</t>
    </r>
    <r>
      <rPr>
        <sz val="8"/>
        <rFont val="Times New Roman"/>
        <family val="1"/>
      </rPr>
      <t xml:space="preserve"> bytowe 926,921,854,853,852,851,801</t>
    </r>
  </si>
  <si>
    <r>
      <t xml:space="preserve">w tym </t>
    </r>
    <r>
      <rPr>
        <b/>
        <i/>
        <sz val="8"/>
        <rFont val="Times New Roman"/>
        <family val="1"/>
      </rPr>
      <t xml:space="preserve">oświata i edukacyjna opieka </t>
    </r>
    <r>
      <rPr>
        <i/>
        <sz val="8"/>
        <rFont val="Times New Roman"/>
        <family val="1"/>
      </rPr>
      <t xml:space="preserve">wychowawcza </t>
    </r>
  </si>
  <si>
    <r>
      <t>Bezpieczeństwo</t>
    </r>
    <r>
      <rPr>
        <sz val="8"/>
        <rFont val="Times New Roman"/>
        <family val="1"/>
      </rPr>
      <t xml:space="preserve"> publiczne ( 754)</t>
    </r>
  </si>
  <si>
    <r>
      <t xml:space="preserve">Różne </t>
    </r>
    <r>
      <rPr>
        <b/>
        <sz val="8"/>
        <rFont val="Times New Roman"/>
        <family val="1"/>
      </rPr>
      <t>rozliczenia finansowe</t>
    </r>
    <r>
      <rPr>
        <sz val="8"/>
        <rFont val="Times New Roman"/>
        <family val="1"/>
      </rPr>
      <t xml:space="preserve"> (757,758) </t>
    </r>
  </si>
  <si>
    <t>PODZIAŁ  NA   ZADANIA :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</si>
  <si>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</si>
  <si>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</si>
  <si>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</si>
  <si>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</si>
  <si>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</si>
  <si>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Dotacje celowe z budżetu na  dofinansowanie prac  konserwatorskich obiektów zabytkowych</t>
  </si>
  <si>
    <t>wynagrodzenia i pochodne działami :</t>
  </si>
  <si>
    <t>razem majątkowe</t>
  </si>
  <si>
    <t xml:space="preserve">pozostałe majątkowe </t>
  </si>
  <si>
    <t xml:space="preserve">Rolnictwo </t>
  </si>
  <si>
    <t xml:space="preserve">Razem wynagrodzenia i pochodne </t>
  </si>
  <si>
    <t>Dotacje z gminy do oświaty:</t>
  </si>
  <si>
    <t>Tansport i łączność</t>
  </si>
  <si>
    <t>Organy władzy państwowej</t>
  </si>
  <si>
    <t>Oświata i wychowanie</t>
  </si>
  <si>
    <t>Ochrona zdrowia</t>
  </si>
  <si>
    <t xml:space="preserve">Pomoc społeczna </t>
  </si>
  <si>
    <t xml:space="preserve">Edukacyjna opieka wychowawcza </t>
  </si>
  <si>
    <t>Kultura fizyczna i sport</t>
  </si>
  <si>
    <t>4010,4040,    4110,4120</t>
  </si>
  <si>
    <t>801.....7</t>
  </si>
  <si>
    <t>801......9</t>
  </si>
  <si>
    <t>853......7</t>
  </si>
  <si>
    <t>853.....9</t>
  </si>
  <si>
    <t>Wykonanie 2013</t>
  </si>
  <si>
    <t>Szkoły Podstawowe</t>
  </si>
  <si>
    <t>Opłaty na rzecz budzetów jednostek samorządu terytorialnego</t>
  </si>
  <si>
    <t>Rozliczenia z tytułu poręczeń i gwarancji udzielonych przez Skarb Państwa lub jednostkę samorządu terytorialnego</t>
  </si>
  <si>
    <t>Wypłaty z tytułu gwarancji i poręczeń</t>
  </si>
  <si>
    <t>Różnice kursowe</t>
  </si>
  <si>
    <t>Pozostałe odsetki</t>
  </si>
  <si>
    <t>Opłaty na rzecz bud żetów jednostek samorządu terytorialnego</t>
  </si>
  <si>
    <t>Opłaty na rzecz bud żetów jednostek sam orządu terytorialnego</t>
  </si>
  <si>
    <t xml:space="preserve">Wydatki inwestycyj ne jednostek budżetowych   </t>
  </si>
  <si>
    <t>Wydatki na zakupy inwestycyjne jednos tek budżetowych</t>
  </si>
  <si>
    <t>Wydatki inwestycyj ne jednostek budżetowych</t>
  </si>
  <si>
    <t>Wydatki na zakupy inwestycyjne jednos tek budżeto wych</t>
  </si>
  <si>
    <t>Wynagrodzenia oso bowepracowników</t>
  </si>
  <si>
    <t>Wynagrodzenia oso bowe pracowników</t>
  </si>
  <si>
    <t>Dodatkowe wynagro dzenie roczne</t>
  </si>
  <si>
    <t>Wydatki osobowe nie zaliczone do wynagrodzeń</t>
  </si>
  <si>
    <t>Wynagrodzenie oso bowe pracowników</t>
  </si>
  <si>
    <t>Opłaty z tytułu zaku pu usług telekomuni kacyjnych telefonii komórkowej</t>
  </si>
  <si>
    <t>Opłaty z tytułu zaku pu usług telekomuni kacyjnych telefonii stacjonarnej</t>
  </si>
  <si>
    <t>Wpłaty gmin i powia tów na rzecz innych jed. sam. teryt. oraz związków gmin lub związków powiatów na dofinanso-wanie zadań bieżących</t>
  </si>
  <si>
    <t>Wynagrodzenia agen cyjno - prowizyjne</t>
  </si>
  <si>
    <t xml:space="preserve">Składki na ubezpie czenie społeczne </t>
  </si>
  <si>
    <t>Składki na ubezpiecze nia  społeczne</t>
  </si>
  <si>
    <t>Składki na ubezpiecze nie społeczne</t>
  </si>
  <si>
    <t>Wydatki inwesty cyjne jednostek budżetowych</t>
  </si>
  <si>
    <t>Nagrody i wydatki osobowe nie zaliczo ne do wynagrodzeń</t>
  </si>
  <si>
    <t>Zakup pomocy nauko wych,dydakty cznych i książek</t>
  </si>
  <si>
    <t>Opłata  z tytułu zakupu usług teleko munikacyjnych telefonii stacjonarnej</t>
  </si>
  <si>
    <t>Oddziały przedsz kolne w szkołach podstawowych</t>
  </si>
  <si>
    <t>Dotacja podmiotowa z budżetu dla publicz nej jednostki systemu oświaty prowadzonej przez osobę prawną inną niż jednostka jamorządu terytorialnego lub przez osobę fizyczną</t>
  </si>
  <si>
    <t>Składki na ubezpie czenie społeczne</t>
  </si>
  <si>
    <t>Opłata z z tytułu zakupu usług teleko munikacyjnych telefonii stacjonarnej</t>
  </si>
  <si>
    <t>Opłaty z tytułu za kupu usług telekomu nikacyjnych telefonii stacjonarnej</t>
  </si>
  <si>
    <t>Wydatki na zakupy inwestycyjne jedno stek budżetowych</t>
  </si>
  <si>
    <t>Opłaty z tytułu za kupu usług telekomu nikacyjnych telefonii komórkowej</t>
  </si>
  <si>
    <t>Szkolenia pracow ników niebędących członkami korpusu służby cywilnej</t>
  </si>
  <si>
    <t>Zakup materiałówi wyposażenia</t>
  </si>
  <si>
    <t>Dodatkowe wynagro dzenia roczne</t>
  </si>
  <si>
    <t xml:space="preserve">Zakup materiałówi wyposażenia </t>
  </si>
  <si>
    <t>Opłaty z tytułu zaku pu usług telekomuni ka cyjnych telefonii stacjonarnej</t>
  </si>
  <si>
    <t>Zakup usług od j.s.t /odpłatność za skierowanie osoby/</t>
  </si>
  <si>
    <t>Wydatki osobowe nie zaliczane do wynagrodzeń</t>
  </si>
  <si>
    <t>Szkolenia pracowni ków niebędących członkami korpusu służby cywilnej</t>
  </si>
  <si>
    <t>Zakup usług obejmu jących wykonanie ekspertyz, analiz i opinii</t>
  </si>
  <si>
    <t>Dotacja celowa z budżetu na finansowa nie lub dofinansowa nie zadań zleconych do realizacji pozosta łym jednostkom nie zaliczanym do sektora finansów publicznych</t>
  </si>
  <si>
    <t>Opłaty z tytułu zaku pu usług telekomuni kacyj nych telefonii stacjonarnej</t>
  </si>
  <si>
    <t>Składki na ubezpiecze nia społeczne</t>
  </si>
  <si>
    <t>Składki na ubezpiecze nie zdrowotne</t>
  </si>
  <si>
    <t>Gospodarka ścieko wa i ochrona wód</t>
  </si>
  <si>
    <t>Wydatki na zakup i objęcie akcji, wniesie nie wkładów do spó łek prawa handlowego oraz na uzupełnienie funduszy statutowych i innych instytucji finansowych</t>
  </si>
  <si>
    <t xml:space="preserve">Wydatki inwestycyj ne jednostek budżetowych </t>
  </si>
  <si>
    <t>Dotacja podmiotowa z budżetu dla samorzą dowej instytucji kultury</t>
  </si>
  <si>
    <t>Dotacje celowe z bud żetu na finansowanie lub dofinansowanie prac remontowych i konserwatorskich obiektów zabytko wych przekazane jed nostkom niezalicza nym do sektora finansów publicznych</t>
  </si>
  <si>
    <t>KULTURA FIZYCZ NA I SPORT</t>
  </si>
  <si>
    <t>Urzędy Naczelnych Organów  Władzy Państwowej</t>
  </si>
  <si>
    <t>BEZPIECZEŃST WO PUBLICZNE I OCHRONA PRZE CIW POŻAROWA</t>
  </si>
  <si>
    <t>0</t>
  </si>
  <si>
    <t>Dokształcanie zawodowe nauczycieli</t>
  </si>
  <si>
    <t>Składki na ubezpie czenia społeczne</t>
  </si>
  <si>
    <t>Kary i odszkodowa nia wypłacane na rzecz osób prawnych i innych jednostek organizacyjnych</t>
  </si>
  <si>
    <t>Różne wydatki na rze cz osób fizycznych</t>
  </si>
  <si>
    <t>Dotacja celowa z bud żetu na finansowanie lub dofinansowanie zadań zleconych do realizacji stowarzyszeniom</t>
  </si>
  <si>
    <t>Dodatkowe wyna grodzenia roczne</t>
  </si>
  <si>
    <t>Zakup  usług pozostałych</t>
  </si>
  <si>
    <t>Oplaty na rzecz bud żetów jednostek samorządu terytorialnego</t>
  </si>
  <si>
    <t xml:space="preserve">Wynagrodzenia bezosobowe </t>
  </si>
  <si>
    <t>Dodatkowe wynagro dze nia roczne</t>
  </si>
  <si>
    <t>Placówki opiekuń czo - wychowawcze</t>
  </si>
  <si>
    <t>Wydatki  inwestycyj ne jednostek budżetowych</t>
  </si>
  <si>
    <t>Opłaty z tytułu zakupu usług teleko munikacyjnych telefonii stacjonarnej</t>
  </si>
  <si>
    <t>Świadczenia rodzi nne oraz składki na ubezpieczenia emerytalne i rento we z ubezpiecze nia społecznego</t>
  </si>
  <si>
    <t>Składki na ubezpiecze nia  zdrowotne</t>
  </si>
  <si>
    <t>EDUKACYJNA OPIEKA WY CHOWAWCZA</t>
  </si>
  <si>
    <t>Wynagrodzenia i pochodne  UE,        w tym :</t>
  </si>
  <si>
    <t xml:space="preserve">świadczenia społeczne </t>
  </si>
  <si>
    <t>Bezpieczeństwo publiczne  i ppoż</t>
  </si>
  <si>
    <t>Administracja samorządowa</t>
  </si>
  <si>
    <t>Wynagrodzenie bezosobowe paragraf  4170</t>
  </si>
  <si>
    <t>plus wynagrodze nie bezosobowe UE paragrafy 4177+9</t>
  </si>
  <si>
    <t>Wykonanie na 2013r.</t>
  </si>
  <si>
    <t>Plan z Uchwały Rady 2014r.</t>
  </si>
  <si>
    <t>Wykonanie 2014r.</t>
  </si>
  <si>
    <t>Szolenia pracowników niebędących członkami korpusu służby cywilnej</t>
  </si>
  <si>
    <t>Centra kultury i sztuki</t>
  </si>
  <si>
    <t>% Wskaźnik wyk  2014: 2013 8:4</t>
  </si>
  <si>
    <t>Struktura %   2014r</t>
  </si>
  <si>
    <t>Drogi publiczne wojewódzki</t>
  </si>
  <si>
    <t>Podatek od nieruchomosci</t>
  </si>
  <si>
    <t>Wybory do rad gmin, rad powiatów i sejmików województw, wybory wójtów, burmistrzów i prezydentów miast oraz referenda gminne, powiatowe i wojewódzkie</t>
  </si>
  <si>
    <t>Wybory do Parlamentu Europejskiego</t>
  </si>
  <si>
    <t>Komendy wojewódzkie Policji</t>
  </si>
  <si>
    <t>Wpłaty jednostek na fundusz celowy</t>
  </si>
  <si>
    <t>Podróze służbowe zagraniczne</t>
  </si>
  <si>
    <t xml:space="preserve">% Wskaźnik reali  zacji 2014r7/6  </t>
  </si>
  <si>
    <t>Stru ktu   ra % 2014</t>
  </si>
  <si>
    <t>% wskaź. 2014:2013,</t>
  </si>
  <si>
    <t>Wydatki niewyko- nane            w 2014      roku</t>
  </si>
  <si>
    <t>Zobowiąza nia niewyma-    galne w 2014 r</t>
  </si>
  <si>
    <t>Plan po zmianach 2014</t>
  </si>
  <si>
    <t>Wykonanie 2014</t>
  </si>
  <si>
    <t>% wskaźnik wykonania 2014</t>
  </si>
  <si>
    <t>% wskaźnik do 2014r.</t>
  </si>
  <si>
    <t>Kary i odszkodowa nia wypłacane na rzecz osób fizycznych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</si>
</sst>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7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169" fontId="9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" fontId="3" fillId="0" borderId="10" xfId="54" applyNumberFormat="1" applyFont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5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0"/>
  <sheetViews>
    <sheetView tabSelected="1" zoomScaleSheetLayoutView="100" zoomScalePageLayoutView="0" workbookViewId="0" topLeftCell="A113">
      <selection activeCell="D129" sqref="D129"/>
    </sheetView>
  </sheetViews>
  <sheetFormatPr defaultColWidth="9.140625" defaultRowHeight="12.75"/>
  <cols>
    <col min="1" max="1" width="3.7109375" style="1" customWidth="1"/>
    <col min="2" max="2" width="5.421875" style="30" customWidth="1"/>
    <col min="3" max="3" width="4.140625" style="30" customWidth="1"/>
    <col min="4" max="4" width="14.8515625" style="29" customWidth="1"/>
    <col min="5" max="5" width="10.57421875" style="25" customWidth="1"/>
    <col min="6" max="6" width="7.28125" style="25" customWidth="1"/>
    <col min="7" max="7" width="11.00390625" style="26" customWidth="1"/>
    <col min="8" max="8" width="11.00390625" style="28" customWidth="1"/>
    <col min="9" max="9" width="11.140625" style="27" customWidth="1"/>
    <col min="10" max="10" width="4.8515625" style="28" customWidth="1"/>
    <col min="11" max="11" width="5.57421875" style="28" customWidth="1"/>
    <col min="12" max="12" width="4.8515625" style="28" customWidth="1"/>
    <col min="13" max="16384" width="9.140625" style="7" customWidth="1"/>
  </cols>
  <sheetData>
    <row r="1" spans="1:12" ht="0.75" customHeight="1">
      <c r="A1" s="45"/>
      <c r="B1" s="48" t="s">
        <v>0</v>
      </c>
      <c r="C1" s="21"/>
      <c r="D1" s="2"/>
      <c r="E1" s="3"/>
      <c r="F1" s="3"/>
      <c r="G1" s="4"/>
      <c r="H1" s="5"/>
      <c r="I1" s="5"/>
      <c r="J1" s="6"/>
      <c r="K1" s="6"/>
      <c r="L1" s="6"/>
    </row>
    <row r="2" spans="1:12" ht="0.75" customHeight="1">
      <c r="A2" s="45"/>
      <c r="B2" s="48"/>
      <c r="C2" s="21"/>
      <c r="D2" s="2"/>
      <c r="E2" s="3"/>
      <c r="F2" s="3"/>
      <c r="G2" s="4"/>
      <c r="H2" s="5"/>
      <c r="I2" s="5"/>
      <c r="J2" s="6"/>
      <c r="K2" s="6"/>
      <c r="L2" s="6"/>
    </row>
    <row r="3" spans="1:12" ht="82.5" customHeight="1">
      <c r="A3" s="45" t="s">
        <v>1</v>
      </c>
      <c r="B3" s="48" t="s">
        <v>156</v>
      </c>
      <c r="C3" s="21" t="s">
        <v>2</v>
      </c>
      <c r="D3" s="2" t="s">
        <v>3</v>
      </c>
      <c r="E3" s="9" t="s">
        <v>333</v>
      </c>
      <c r="F3" s="9" t="s">
        <v>4</v>
      </c>
      <c r="G3" s="10" t="s">
        <v>334</v>
      </c>
      <c r="H3" s="167" t="s">
        <v>5</v>
      </c>
      <c r="I3" s="167" t="s">
        <v>335</v>
      </c>
      <c r="J3" s="166" t="s">
        <v>206</v>
      </c>
      <c r="K3" s="166" t="s">
        <v>338</v>
      </c>
      <c r="L3" s="166" t="s">
        <v>339</v>
      </c>
    </row>
    <row r="4" spans="1:12" ht="11.25">
      <c r="A4" s="79" t="s">
        <v>310</v>
      </c>
      <c r="B4" s="11" t="s">
        <v>148</v>
      </c>
      <c r="C4" s="80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25">
        <v>10</v>
      </c>
      <c r="L4" s="125">
        <v>11</v>
      </c>
    </row>
    <row r="5" spans="1:12" ht="22.5" customHeight="1">
      <c r="A5" s="195" t="s">
        <v>6</v>
      </c>
      <c r="B5" s="46"/>
      <c r="C5" s="44"/>
      <c r="D5" s="2" t="s">
        <v>7</v>
      </c>
      <c r="E5" s="81">
        <f>E9+E20+E22</f>
        <v>1199319.7</v>
      </c>
      <c r="F5" s="87">
        <v>88</v>
      </c>
      <c r="G5" s="81">
        <f>G9+G20+G22</f>
        <v>445800</v>
      </c>
      <c r="H5" s="81">
        <f>H9+H20+H22</f>
        <v>823011.98</v>
      </c>
      <c r="I5" s="81">
        <f>I9+I20+I22</f>
        <v>547785.6799999999</v>
      </c>
      <c r="J5" s="88">
        <f aca="true" t="shared" si="0" ref="J5:J12">(I5/H5)*100</f>
        <v>66.55865203809061</v>
      </c>
      <c r="K5" s="3">
        <f>(I5/E5)*100</f>
        <v>45.67470041557726</v>
      </c>
      <c r="L5" s="164">
        <f>(I5/$I$727)*100</f>
        <v>2.022208263493215</v>
      </c>
    </row>
    <row r="6" spans="1:12" ht="10.5" customHeight="1">
      <c r="A6" s="192"/>
      <c r="B6" s="45"/>
      <c r="C6" s="24"/>
      <c r="D6" s="106" t="s">
        <v>8</v>
      </c>
      <c r="E6" s="98">
        <f>E5-E7</f>
        <v>509169.1</v>
      </c>
      <c r="F6" s="65">
        <v>98.8</v>
      </c>
      <c r="G6" s="98">
        <f>G5-G7</f>
        <v>435800</v>
      </c>
      <c r="H6" s="98">
        <f>H5-H7</f>
        <v>543011.98</v>
      </c>
      <c r="I6" s="98">
        <f>I5-I7</f>
        <v>539428.2499999999</v>
      </c>
      <c r="J6" s="105">
        <f t="shared" si="0"/>
        <v>99.34002745206467</v>
      </c>
      <c r="K6" s="47">
        <f aca="true" t="shared" si="1" ref="K6:K74">(I6/E6)*100</f>
        <v>105.94284884923297</v>
      </c>
      <c r="L6" s="165">
        <f>(I6/$I$727)*100</f>
        <v>1.9913559345174625</v>
      </c>
    </row>
    <row r="7" spans="1:12" ht="9.75" customHeight="1">
      <c r="A7" s="192"/>
      <c r="B7" s="45"/>
      <c r="C7" s="24"/>
      <c r="D7" s="104" t="s">
        <v>167</v>
      </c>
      <c r="E7" s="98">
        <f>E16+E18+E19+E17</f>
        <v>690150.6</v>
      </c>
      <c r="F7" s="98">
        <v>82.4</v>
      </c>
      <c r="G7" s="98">
        <f>G16+G18+G19+G17</f>
        <v>10000</v>
      </c>
      <c r="H7" s="98">
        <f>H16+H18+H19+H17</f>
        <v>280000</v>
      </c>
      <c r="I7" s="98">
        <f>I16+I18+I19+I17</f>
        <v>8357.43</v>
      </c>
      <c r="J7" s="105">
        <f t="shared" si="0"/>
        <v>2.984796428571429</v>
      </c>
      <c r="K7" s="47">
        <f t="shared" si="1"/>
        <v>1.2109574345077727</v>
      </c>
      <c r="L7" s="165">
        <f>(I7/$I$727)*100</f>
        <v>0.030852328975752165</v>
      </c>
    </row>
    <row r="8" spans="1:12" ht="11.25" customHeight="1">
      <c r="A8" s="192"/>
      <c r="B8" s="45"/>
      <c r="C8" s="24"/>
      <c r="D8" s="104" t="s">
        <v>172</v>
      </c>
      <c r="E8" s="98">
        <f>E16+E18+E19+E17</f>
        <v>690150.6</v>
      </c>
      <c r="F8" s="98">
        <v>82.4</v>
      </c>
      <c r="G8" s="98">
        <f>G16+G18+G19+G17</f>
        <v>10000</v>
      </c>
      <c r="H8" s="98">
        <f>H16+H18+H19+H17</f>
        <v>280000</v>
      </c>
      <c r="I8" s="98">
        <f>I16+I18+I19+I17</f>
        <v>8357.43</v>
      </c>
      <c r="J8" s="105">
        <f t="shared" si="0"/>
        <v>2.984796428571429</v>
      </c>
      <c r="K8" s="47">
        <f t="shared" si="1"/>
        <v>1.2109574345077727</v>
      </c>
      <c r="L8" s="165">
        <f>(I8/$I$727)*100</f>
        <v>0.030852328975752165</v>
      </c>
    </row>
    <row r="9" spans="1:12" ht="30.75" customHeight="1">
      <c r="A9" s="192"/>
      <c r="B9" s="212" t="s">
        <v>10</v>
      </c>
      <c r="C9" s="19"/>
      <c r="D9" s="2" t="s">
        <v>11</v>
      </c>
      <c r="E9" s="90">
        <f>E12+E13+E14+E16+E18+E15+E19+E17</f>
        <v>698459.7</v>
      </c>
      <c r="F9" s="93">
        <v>82</v>
      </c>
      <c r="G9" s="90">
        <f>G12+G13+G14+G16+G18+G15+G19+G17</f>
        <v>17200</v>
      </c>
      <c r="H9" s="90">
        <f>H12+H13+H14+H16+H18+H15+H19+H17</f>
        <v>290200</v>
      </c>
      <c r="I9" s="90">
        <f>I12+I13+I14+I16+I18+I15+I19+I17</f>
        <v>17414.7</v>
      </c>
      <c r="J9" s="88">
        <f t="shared" si="0"/>
        <v>6.0009303928325295</v>
      </c>
      <c r="K9" s="3">
        <f t="shared" si="1"/>
        <v>2.4933006156260697</v>
      </c>
      <c r="L9" s="164">
        <f>(I9/$I$727)*100</f>
        <v>0.06428819067752062</v>
      </c>
    </row>
    <row r="10" spans="1:12" ht="11.25" customHeight="1">
      <c r="A10" s="192"/>
      <c r="B10" s="192"/>
      <c r="C10" s="24"/>
      <c r="D10" s="106" t="s">
        <v>12</v>
      </c>
      <c r="E10" s="98">
        <f>E12+E13+E14+E15</f>
        <v>8309.1</v>
      </c>
      <c r="F10" s="65">
        <v>57</v>
      </c>
      <c r="G10" s="98">
        <f>G12+G13+G14+G15</f>
        <v>7200</v>
      </c>
      <c r="H10" s="98">
        <f>H12+H13+H14+H15</f>
        <v>10200</v>
      </c>
      <c r="I10" s="98">
        <f>I12+I13+I14+I15</f>
        <v>9057.27</v>
      </c>
      <c r="J10" s="115">
        <f t="shared" si="0"/>
        <v>88.79676470588235</v>
      </c>
      <c r="K10" s="47">
        <f t="shared" si="1"/>
        <v>109.0042242842185</v>
      </c>
      <c r="L10" s="165"/>
    </row>
    <row r="11" spans="1:12" ht="11.25">
      <c r="A11" s="192"/>
      <c r="B11" s="192"/>
      <c r="C11" s="24"/>
      <c r="D11" s="106" t="s">
        <v>13</v>
      </c>
      <c r="E11" s="98">
        <f>E16+E18+E17</f>
        <v>670150.6</v>
      </c>
      <c r="F11" s="144">
        <v>82</v>
      </c>
      <c r="G11" s="98">
        <f>G16+G18+G17</f>
        <v>10000</v>
      </c>
      <c r="H11" s="98">
        <f>H16+H18+H17</f>
        <v>110000</v>
      </c>
      <c r="I11" s="98">
        <f>I16+I18+I17</f>
        <v>8357.43</v>
      </c>
      <c r="J11" s="115">
        <f t="shared" si="0"/>
        <v>7.597663636363637</v>
      </c>
      <c r="K11" s="47">
        <f t="shared" si="1"/>
        <v>1.2470972942499792</v>
      </c>
      <c r="L11" s="165">
        <f>(I11/$I$727)*100</f>
        <v>0.030852328975752165</v>
      </c>
    </row>
    <row r="12" spans="1:12" ht="21.75" customHeight="1">
      <c r="A12" s="192"/>
      <c r="B12" s="192"/>
      <c r="C12" s="21">
        <v>4210</v>
      </c>
      <c r="D12" s="13" t="s">
        <v>14</v>
      </c>
      <c r="E12" s="83"/>
      <c r="F12" s="122"/>
      <c r="G12" s="83">
        <v>100</v>
      </c>
      <c r="H12" s="83">
        <v>8</v>
      </c>
      <c r="I12" s="83"/>
      <c r="J12" s="89">
        <f t="shared" si="0"/>
        <v>0</v>
      </c>
      <c r="K12" s="47"/>
      <c r="L12" s="165"/>
    </row>
    <row r="13" spans="1:12" ht="11.25">
      <c r="A13" s="192"/>
      <c r="B13" s="192"/>
      <c r="C13" s="21">
        <v>4260</v>
      </c>
      <c r="D13" s="13" t="s">
        <v>15</v>
      </c>
      <c r="E13" s="83">
        <v>2847.1</v>
      </c>
      <c r="F13" s="122">
        <v>66</v>
      </c>
      <c r="G13" s="83">
        <v>1500</v>
      </c>
      <c r="H13" s="83">
        <v>4570</v>
      </c>
      <c r="I13" s="83">
        <v>3442.75</v>
      </c>
      <c r="J13" s="91">
        <f aca="true" t="shared" si="2" ref="J13:J22">(I13/H13)*100</f>
        <v>75.33369803063458</v>
      </c>
      <c r="K13" s="47">
        <f t="shared" si="1"/>
        <v>120.9212883284746</v>
      </c>
      <c r="L13" s="165"/>
    </row>
    <row r="14" spans="1:12" ht="12" customHeight="1">
      <c r="A14" s="192"/>
      <c r="B14" s="192"/>
      <c r="C14" s="21" t="s">
        <v>18</v>
      </c>
      <c r="D14" s="13" t="s">
        <v>19</v>
      </c>
      <c r="E14" s="83"/>
      <c r="F14" s="122"/>
      <c r="G14" s="83">
        <v>100</v>
      </c>
      <c r="H14" s="83">
        <v>160</v>
      </c>
      <c r="I14" s="83">
        <v>152.52</v>
      </c>
      <c r="J14" s="89">
        <f t="shared" si="2"/>
        <v>95.325</v>
      </c>
      <c r="K14" s="47"/>
      <c r="L14" s="165"/>
    </row>
    <row r="15" spans="1:12" ht="30.75" customHeight="1">
      <c r="A15" s="192"/>
      <c r="B15" s="192"/>
      <c r="C15" s="13">
        <v>4520</v>
      </c>
      <c r="D15" s="13" t="s">
        <v>261</v>
      </c>
      <c r="E15" s="92">
        <v>5462</v>
      </c>
      <c r="F15" s="122">
        <v>84</v>
      </c>
      <c r="G15" s="83">
        <v>5500</v>
      </c>
      <c r="H15" s="83">
        <v>5462</v>
      </c>
      <c r="I15" s="92">
        <v>5462</v>
      </c>
      <c r="J15" s="89">
        <f t="shared" si="2"/>
        <v>100</v>
      </c>
      <c r="K15" s="47">
        <f t="shared" si="1"/>
        <v>100</v>
      </c>
      <c r="L15" s="165"/>
    </row>
    <row r="16" spans="1:12" ht="20.25" customHeight="1">
      <c r="A16" s="192"/>
      <c r="B16" s="192"/>
      <c r="C16" s="13">
        <v>6050</v>
      </c>
      <c r="D16" s="13" t="s">
        <v>264</v>
      </c>
      <c r="E16" s="83">
        <v>2460</v>
      </c>
      <c r="F16" s="122">
        <v>24.6</v>
      </c>
      <c r="G16" s="83"/>
      <c r="H16" s="83">
        <v>100000</v>
      </c>
      <c r="I16" s="83"/>
      <c r="J16" s="89">
        <f t="shared" si="2"/>
        <v>0</v>
      </c>
      <c r="K16" s="47"/>
      <c r="L16" s="165"/>
    </row>
    <row r="17" spans="1:12" ht="20.25" customHeight="1">
      <c r="A17" s="192"/>
      <c r="B17" s="192"/>
      <c r="C17" s="13">
        <v>6057</v>
      </c>
      <c r="D17" s="13" t="s">
        <v>262</v>
      </c>
      <c r="E17" s="83">
        <v>423419</v>
      </c>
      <c r="F17" s="122">
        <v>100</v>
      </c>
      <c r="G17" s="83"/>
      <c r="H17" s="83"/>
      <c r="I17" s="83"/>
      <c r="J17" s="89"/>
      <c r="K17" s="47"/>
      <c r="L17" s="165">
        <f>(I17/$I$727)*100</f>
        <v>0</v>
      </c>
    </row>
    <row r="18" spans="1:12" ht="31.5" customHeight="1">
      <c r="A18" s="192"/>
      <c r="B18" s="192"/>
      <c r="C18" s="13">
        <v>6059</v>
      </c>
      <c r="D18" s="13" t="s">
        <v>262</v>
      </c>
      <c r="E18" s="83">
        <v>244271.6</v>
      </c>
      <c r="F18" s="122">
        <v>64</v>
      </c>
      <c r="G18" s="83">
        <v>10000</v>
      </c>
      <c r="H18" s="83">
        <v>10000</v>
      </c>
      <c r="I18" s="83">
        <v>8357.43</v>
      </c>
      <c r="J18" s="89">
        <f t="shared" si="2"/>
        <v>83.57430000000001</v>
      </c>
      <c r="K18" s="47">
        <f t="shared" si="1"/>
        <v>3.421367854470188</v>
      </c>
      <c r="L18" s="165">
        <f>(I18/$I$727)*100</f>
        <v>0.030852328975752165</v>
      </c>
    </row>
    <row r="19" spans="1:12" ht="31.5" customHeight="1">
      <c r="A19" s="192"/>
      <c r="B19" s="213"/>
      <c r="C19" s="13">
        <v>6060</v>
      </c>
      <c r="D19" s="13" t="s">
        <v>263</v>
      </c>
      <c r="E19" s="83">
        <v>20000</v>
      </c>
      <c r="F19" s="122">
        <v>90.9</v>
      </c>
      <c r="G19" s="83"/>
      <c r="H19" s="83">
        <v>170000</v>
      </c>
      <c r="I19" s="83"/>
      <c r="J19" s="89">
        <f t="shared" si="2"/>
        <v>0</v>
      </c>
      <c r="K19" s="47">
        <f t="shared" si="1"/>
        <v>0</v>
      </c>
      <c r="L19" s="165"/>
    </row>
    <row r="20" spans="1:12" ht="13.5" customHeight="1">
      <c r="A20" s="192"/>
      <c r="B20" s="215" t="s">
        <v>21</v>
      </c>
      <c r="C20" s="19"/>
      <c r="D20" s="2" t="s">
        <v>22</v>
      </c>
      <c r="E20" s="90">
        <f>E21</f>
        <v>35349</v>
      </c>
      <c r="F20" s="93">
        <v>99.9</v>
      </c>
      <c r="G20" s="90">
        <f>G21</f>
        <v>28600</v>
      </c>
      <c r="H20" s="90">
        <f>H21</f>
        <v>38100</v>
      </c>
      <c r="I20" s="90">
        <f>I21</f>
        <v>35659</v>
      </c>
      <c r="J20" s="88">
        <f t="shared" si="2"/>
        <v>93.59317585301838</v>
      </c>
      <c r="K20" s="3">
        <f t="shared" si="1"/>
        <v>100.87696964553452</v>
      </c>
      <c r="L20" s="164">
        <f aca="true" t="shared" si="3" ref="L20:L32">(I20/$I$727)*100</f>
        <v>0.13163893672413005</v>
      </c>
    </row>
    <row r="21" spans="1:12" ht="34.5" customHeight="1">
      <c r="A21" s="192"/>
      <c r="B21" s="211"/>
      <c r="C21" s="21" t="s">
        <v>23</v>
      </c>
      <c r="D21" s="13" t="s">
        <v>182</v>
      </c>
      <c r="E21" s="83">
        <v>35349</v>
      </c>
      <c r="F21" s="122">
        <v>99.9</v>
      </c>
      <c r="G21" s="83">
        <v>28600</v>
      </c>
      <c r="H21" s="83">
        <v>38100</v>
      </c>
      <c r="I21" s="83">
        <v>35659</v>
      </c>
      <c r="J21" s="89">
        <f t="shared" si="2"/>
        <v>93.59317585301838</v>
      </c>
      <c r="K21" s="47">
        <f t="shared" si="1"/>
        <v>100.87696964553452</v>
      </c>
      <c r="L21" s="165">
        <f t="shared" si="3"/>
        <v>0.13163893672413005</v>
      </c>
    </row>
    <row r="22" spans="1:12" ht="21">
      <c r="A22" s="192"/>
      <c r="B22" s="212" t="s">
        <v>24</v>
      </c>
      <c r="C22" s="19"/>
      <c r="D22" s="2" t="s">
        <v>25</v>
      </c>
      <c r="E22" s="81">
        <f>E24+E25+E26+E28+E23+E27</f>
        <v>465511.00000000006</v>
      </c>
      <c r="F22" s="81">
        <v>100</v>
      </c>
      <c r="G22" s="81">
        <f>G24+G25+G26+G28+G23+G27</f>
        <v>400000</v>
      </c>
      <c r="H22" s="81">
        <f>H24+H25+H26+H28+H23+H27</f>
        <v>494711.98</v>
      </c>
      <c r="I22" s="81">
        <f>I24+I25+I26+I28+I23+I27</f>
        <v>494711.98</v>
      </c>
      <c r="J22" s="91">
        <f t="shared" si="2"/>
        <v>100</v>
      </c>
      <c r="K22" s="3">
        <f t="shared" si="1"/>
        <v>106.2728872142656</v>
      </c>
      <c r="L22" s="164">
        <f t="shared" si="3"/>
        <v>1.8262811360915645</v>
      </c>
    </row>
    <row r="23" spans="1:12" ht="24.75" customHeight="1">
      <c r="A23" s="192"/>
      <c r="B23" s="214"/>
      <c r="C23" s="21" t="s">
        <v>39</v>
      </c>
      <c r="D23" s="13" t="s">
        <v>267</v>
      </c>
      <c r="E23" s="100">
        <v>5864.02</v>
      </c>
      <c r="F23" s="42">
        <v>100</v>
      </c>
      <c r="G23" s="100"/>
      <c r="H23" s="100">
        <v>6280.59</v>
      </c>
      <c r="I23" s="100">
        <v>6280.59</v>
      </c>
      <c r="J23" s="91">
        <f aca="true" t="shared" si="4" ref="J23:J28">(I23/H23)*100</f>
        <v>100</v>
      </c>
      <c r="K23" s="47">
        <f t="shared" si="1"/>
        <v>107.10382979594202</v>
      </c>
      <c r="L23" s="165">
        <f t="shared" si="3"/>
        <v>0.023185456395305646</v>
      </c>
    </row>
    <row r="24" spans="1:12" ht="23.25" customHeight="1">
      <c r="A24" s="192"/>
      <c r="B24" s="192"/>
      <c r="C24" s="21" t="s">
        <v>26</v>
      </c>
      <c r="D24" s="13" t="s">
        <v>277</v>
      </c>
      <c r="E24" s="83">
        <v>1019.17</v>
      </c>
      <c r="F24" s="122">
        <v>100</v>
      </c>
      <c r="G24" s="90"/>
      <c r="H24" s="83">
        <v>1079.64</v>
      </c>
      <c r="I24" s="83">
        <v>1079.64</v>
      </c>
      <c r="J24" s="91">
        <f t="shared" si="4"/>
        <v>100</v>
      </c>
      <c r="K24" s="47">
        <f t="shared" si="1"/>
        <v>105.93325941697658</v>
      </c>
      <c r="L24" s="165">
        <f t="shared" si="3"/>
        <v>0.003985604241421234</v>
      </c>
    </row>
    <row r="25" spans="1:12" ht="20.25" customHeight="1">
      <c r="A25" s="192"/>
      <c r="B25" s="192"/>
      <c r="C25" s="21" t="s">
        <v>31</v>
      </c>
      <c r="D25" s="13" t="s">
        <v>14</v>
      </c>
      <c r="E25" s="83">
        <v>1814.47</v>
      </c>
      <c r="F25" s="122"/>
      <c r="G25" s="15"/>
      <c r="H25" s="83">
        <v>1092.9</v>
      </c>
      <c r="I25" s="83">
        <v>1092.9</v>
      </c>
      <c r="J25" s="91">
        <f t="shared" si="4"/>
        <v>100</v>
      </c>
      <c r="K25" s="47">
        <f t="shared" si="1"/>
        <v>60.23246457643279</v>
      </c>
      <c r="L25" s="165">
        <f t="shared" si="3"/>
        <v>0.004034554921500933</v>
      </c>
    </row>
    <row r="26" spans="1:12" ht="9.75" customHeight="1">
      <c r="A26" s="192"/>
      <c r="B26" s="192"/>
      <c r="C26" s="21" t="s">
        <v>32</v>
      </c>
      <c r="D26" s="13" t="s">
        <v>15</v>
      </c>
      <c r="E26" s="83">
        <v>30</v>
      </c>
      <c r="F26" s="122">
        <v>100</v>
      </c>
      <c r="G26" s="90"/>
      <c r="H26" s="83">
        <v>60</v>
      </c>
      <c r="I26" s="83">
        <v>60</v>
      </c>
      <c r="J26" s="91">
        <f t="shared" si="4"/>
        <v>100</v>
      </c>
      <c r="K26" s="47">
        <f t="shared" si="1"/>
        <v>200</v>
      </c>
      <c r="L26" s="165">
        <f t="shared" si="3"/>
        <v>0.00022149628995338634</v>
      </c>
    </row>
    <row r="27" spans="1:12" ht="20.25" customHeight="1">
      <c r="A27" s="192"/>
      <c r="B27" s="192"/>
      <c r="C27" s="21" t="s">
        <v>18</v>
      </c>
      <c r="D27" s="13" t="s">
        <v>19</v>
      </c>
      <c r="E27" s="83">
        <v>400</v>
      </c>
      <c r="F27" s="122">
        <v>100</v>
      </c>
      <c r="G27" s="90"/>
      <c r="H27" s="83">
        <v>1187.1</v>
      </c>
      <c r="I27" s="83">
        <v>1187.1</v>
      </c>
      <c r="J27" s="91">
        <f t="shared" si="4"/>
        <v>100</v>
      </c>
      <c r="K27" s="47">
        <f t="shared" si="1"/>
        <v>296.775</v>
      </c>
      <c r="L27" s="165">
        <f t="shared" si="3"/>
        <v>0.004382304096727748</v>
      </c>
    </row>
    <row r="28" spans="1:12" ht="18.75" customHeight="1">
      <c r="A28" s="192"/>
      <c r="B28" s="192"/>
      <c r="C28" s="24">
        <v>4430</v>
      </c>
      <c r="D28" s="13" t="s">
        <v>33</v>
      </c>
      <c r="E28" s="84">
        <v>456383.34</v>
      </c>
      <c r="F28" s="122">
        <v>100</v>
      </c>
      <c r="G28" s="84">
        <v>400000</v>
      </c>
      <c r="H28" s="94">
        <v>485011.75</v>
      </c>
      <c r="I28" s="84">
        <v>485011.75</v>
      </c>
      <c r="J28" s="91">
        <f t="shared" si="4"/>
        <v>100</v>
      </c>
      <c r="K28" s="47">
        <f t="shared" si="1"/>
        <v>106.27288673596192</v>
      </c>
      <c r="L28" s="165">
        <f t="shared" si="3"/>
        <v>1.7904717201466556</v>
      </c>
    </row>
    <row r="29" spans="1:12" ht="20.25" customHeight="1">
      <c r="A29" s="195" t="s">
        <v>34</v>
      </c>
      <c r="B29" s="2"/>
      <c r="C29" s="2"/>
      <c r="D29" s="19" t="s">
        <v>35</v>
      </c>
      <c r="E29" s="90">
        <f>E40+E44+E33</f>
        <v>517997.91</v>
      </c>
      <c r="F29" s="93">
        <v>64.6</v>
      </c>
      <c r="G29" s="90">
        <f>G40+G44+G33</f>
        <v>608430</v>
      </c>
      <c r="H29" s="90">
        <f>H40+H44+H33</f>
        <v>1062776.6099999999</v>
      </c>
      <c r="I29" s="90">
        <f>I40+I44+I33</f>
        <v>854617.31</v>
      </c>
      <c r="J29" s="95">
        <f aca="true" t="shared" si="5" ref="J29:J42">(I29/H29)*100</f>
        <v>80.41363556166334</v>
      </c>
      <c r="K29" s="3">
        <f t="shared" si="1"/>
        <v>164.98470235140525</v>
      </c>
      <c r="L29" s="164">
        <f t="shared" si="3"/>
        <v>3.1549093915823847</v>
      </c>
    </row>
    <row r="30" spans="1:12" ht="11.25">
      <c r="A30" s="192"/>
      <c r="B30" s="2"/>
      <c r="C30" s="2"/>
      <c r="D30" s="116" t="s">
        <v>8</v>
      </c>
      <c r="E30" s="92">
        <f>E29-E31</f>
        <v>426651.48</v>
      </c>
      <c r="F30" s="117">
        <v>76.1</v>
      </c>
      <c r="G30" s="92">
        <f>G29-G31</f>
        <v>374730</v>
      </c>
      <c r="H30" s="92">
        <f>H29-H31</f>
        <v>573178.7799999998</v>
      </c>
      <c r="I30" s="92">
        <f>I29-I31</f>
        <v>465401.0900000001</v>
      </c>
      <c r="J30" s="118">
        <f t="shared" si="5"/>
        <v>81.19649684170098</v>
      </c>
      <c r="K30" s="47">
        <f t="shared" si="1"/>
        <v>109.0822631155528</v>
      </c>
      <c r="L30" s="165">
        <f t="shared" si="3"/>
        <v>1.7180769129210345</v>
      </c>
    </row>
    <row r="31" spans="1:12" ht="11.25">
      <c r="A31" s="192"/>
      <c r="B31" s="2"/>
      <c r="C31" s="2"/>
      <c r="D31" s="116" t="s">
        <v>173</v>
      </c>
      <c r="E31" s="92">
        <f>E56+E57+E58+E59</f>
        <v>91346.43</v>
      </c>
      <c r="F31" s="140">
        <v>37.9</v>
      </c>
      <c r="G31" s="92">
        <f>G56+G57+G58+G59</f>
        <v>233700</v>
      </c>
      <c r="H31" s="92">
        <f>H56+H57+H58+H59</f>
        <v>489597.83</v>
      </c>
      <c r="I31" s="92">
        <f>I56+I57+I58+I59</f>
        <v>389216.22</v>
      </c>
      <c r="J31" s="118">
        <f t="shared" si="5"/>
        <v>79.49712930712948</v>
      </c>
      <c r="K31" s="47">
        <f t="shared" si="1"/>
        <v>426.08804744750284</v>
      </c>
      <c r="L31" s="165">
        <f t="shared" si="3"/>
        <v>1.43683247866135</v>
      </c>
    </row>
    <row r="32" spans="1:12" ht="11.25">
      <c r="A32" s="192"/>
      <c r="B32" s="2"/>
      <c r="C32" s="2"/>
      <c r="D32" s="116" t="s">
        <v>174</v>
      </c>
      <c r="E32" s="92">
        <f>E56+E57+E58+E59</f>
        <v>91346.43</v>
      </c>
      <c r="F32" s="117">
        <v>37.9</v>
      </c>
      <c r="G32" s="92">
        <f>G56+G57+G58+G59</f>
        <v>233700</v>
      </c>
      <c r="H32" s="92">
        <f>H56+H57+H58+H59</f>
        <v>489597.83</v>
      </c>
      <c r="I32" s="92">
        <f>I56+I57+I58+I59</f>
        <v>389216.22</v>
      </c>
      <c r="J32" s="118">
        <f t="shared" si="5"/>
        <v>79.49712930712948</v>
      </c>
      <c r="K32" s="47">
        <f t="shared" si="1"/>
        <v>426.08804744750284</v>
      </c>
      <c r="L32" s="165">
        <f t="shared" si="3"/>
        <v>1.43683247866135</v>
      </c>
    </row>
    <row r="33" spans="1:12" ht="22.5">
      <c r="A33" s="192"/>
      <c r="B33" s="189">
        <v>60013</v>
      </c>
      <c r="C33" s="2"/>
      <c r="D33" s="21" t="s">
        <v>340</v>
      </c>
      <c r="E33" s="15">
        <f>E34+E35+E36+E37+E38+E39</f>
        <v>0</v>
      </c>
      <c r="F33" s="47"/>
      <c r="G33" s="15">
        <f>G34+G35+G36+G37+G38+G39</f>
        <v>0</v>
      </c>
      <c r="H33" s="15">
        <f>H34+H35+H36+H37+H38+H39</f>
        <v>31000</v>
      </c>
      <c r="I33" s="15">
        <f>I34+I35+I36+I37+I38+I39</f>
        <v>12831.220000000001</v>
      </c>
      <c r="J33" s="22">
        <f t="shared" si="5"/>
        <v>41.39103225806452</v>
      </c>
      <c r="K33" s="47"/>
      <c r="L33" s="165"/>
    </row>
    <row r="34" spans="1:12" ht="33.75">
      <c r="A34" s="192"/>
      <c r="B34" s="186"/>
      <c r="C34" s="13">
        <v>4110</v>
      </c>
      <c r="D34" s="13" t="s">
        <v>277</v>
      </c>
      <c r="E34" s="15"/>
      <c r="F34" s="47"/>
      <c r="G34" s="15"/>
      <c r="H34" s="15">
        <v>2000</v>
      </c>
      <c r="I34" s="15"/>
      <c r="J34" s="118">
        <f t="shared" si="5"/>
        <v>0</v>
      </c>
      <c r="K34" s="47"/>
      <c r="L34" s="165"/>
    </row>
    <row r="35" spans="1:12" ht="22.5">
      <c r="A35" s="192"/>
      <c r="B35" s="186"/>
      <c r="C35" s="13">
        <v>4120</v>
      </c>
      <c r="D35" s="13" t="s">
        <v>28</v>
      </c>
      <c r="E35" s="15"/>
      <c r="F35" s="47"/>
      <c r="G35" s="15"/>
      <c r="H35" s="15">
        <v>2000</v>
      </c>
      <c r="I35" s="15"/>
      <c r="J35" s="118">
        <f t="shared" si="5"/>
        <v>0</v>
      </c>
      <c r="K35" s="47"/>
      <c r="L35" s="165"/>
    </row>
    <row r="36" spans="1:12" ht="22.5">
      <c r="A36" s="192"/>
      <c r="B36" s="186"/>
      <c r="C36" s="13">
        <v>4170</v>
      </c>
      <c r="D36" s="21" t="s">
        <v>30</v>
      </c>
      <c r="E36" s="15"/>
      <c r="F36" s="47"/>
      <c r="G36" s="15"/>
      <c r="H36" s="15">
        <v>5000</v>
      </c>
      <c r="I36" s="15"/>
      <c r="J36" s="118">
        <f t="shared" si="5"/>
        <v>0</v>
      </c>
      <c r="K36" s="47"/>
      <c r="L36" s="165"/>
    </row>
    <row r="37" spans="1:12" ht="22.5">
      <c r="A37" s="192"/>
      <c r="B37" s="186"/>
      <c r="C37" s="13">
        <v>4210</v>
      </c>
      <c r="D37" s="18" t="s">
        <v>14</v>
      </c>
      <c r="E37" s="15"/>
      <c r="F37" s="47"/>
      <c r="G37" s="15"/>
      <c r="H37" s="15">
        <v>8000</v>
      </c>
      <c r="I37" s="15">
        <v>5272.45</v>
      </c>
      <c r="J37" s="118">
        <f t="shared" si="5"/>
        <v>65.905625</v>
      </c>
      <c r="K37" s="47"/>
      <c r="L37" s="165"/>
    </row>
    <row r="38" spans="1:12" ht="22.5">
      <c r="A38" s="192"/>
      <c r="B38" s="186"/>
      <c r="C38" s="13">
        <v>4270</v>
      </c>
      <c r="D38" s="21" t="s">
        <v>17</v>
      </c>
      <c r="E38" s="15"/>
      <c r="F38" s="47"/>
      <c r="G38" s="15"/>
      <c r="H38" s="15">
        <v>1000</v>
      </c>
      <c r="I38" s="15"/>
      <c r="J38" s="118">
        <f t="shared" si="5"/>
        <v>0</v>
      </c>
      <c r="K38" s="47"/>
      <c r="L38" s="165"/>
    </row>
    <row r="39" spans="1:12" ht="22.5">
      <c r="A39" s="192"/>
      <c r="B39" s="205"/>
      <c r="C39" s="13">
        <v>4300</v>
      </c>
      <c r="D39" s="21" t="s">
        <v>19</v>
      </c>
      <c r="E39" s="15"/>
      <c r="F39" s="47"/>
      <c r="G39" s="15"/>
      <c r="H39" s="15">
        <v>13000</v>
      </c>
      <c r="I39" s="15">
        <v>7558.77</v>
      </c>
      <c r="J39" s="118">
        <f t="shared" si="5"/>
        <v>58.14438461538462</v>
      </c>
      <c r="K39" s="47"/>
      <c r="L39" s="165"/>
    </row>
    <row r="40" spans="1:12" ht="22.5" customHeight="1">
      <c r="A40" s="192"/>
      <c r="B40" s="189">
        <v>60014</v>
      </c>
      <c r="C40" s="2"/>
      <c r="D40" s="19" t="s">
        <v>36</v>
      </c>
      <c r="E40" s="5">
        <f>E41+E42+E43</f>
        <v>67536.61</v>
      </c>
      <c r="F40" s="3">
        <v>86.7</v>
      </c>
      <c r="G40" s="5">
        <f>G41+G42+G43</f>
        <v>60500</v>
      </c>
      <c r="H40" s="5">
        <f>H41+H42+H43</f>
        <v>84957</v>
      </c>
      <c r="I40" s="5">
        <f>I41+I42+I43</f>
        <v>83453.04000000001</v>
      </c>
      <c r="J40" s="20">
        <f t="shared" si="5"/>
        <v>98.22973975069742</v>
      </c>
      <c r="K40" s="3">
        <f t="shared" si="1"/>
        <v>123.56711419184352</v>
      </c>
      <c r="L40" s="165">
        <f>(I40/$I$727)*100</f>
        <v>0.3080756457555259</v>
      </c>
    </row>
    <row r="41" spans="1:12" ht="20.25" customHeight="1">
      <c r="A41" s="192"/>
      <c r="B41" s="187"/>
      <c r="C41" s="13">
        <v>4210</v>
      </c>
      <c r="D41" s="21" t="s">
        <v>183</v>
      </c>
      <c r="E41" s="15">
        <v>7960.86</v>
      </c>
      <c r="F41" s="47">
        <v>99.5</v>
      </c>
      <c r="G41" s="15">
        <v>500</v>
      </c>
      <c r="H41" s="15">
        <v>1000</v>
      </c>
      <c r="I41" s="15">
        <v>967.94</v>
      </c>
      <c r="J41" s="20">
        <f t="shared" si="5"/>
        <v>96.794</v>
      </c>
      <c r="K41" s="47">
        <f t="shared" si="1"/>
        <v>12.158736618908009</v>
      </c>
      <c r="L41" s="165">
        <f>(I41/$I$727)*100</f>
        <v>0.00357325198162468</v>
      </c>
    </row>
    <row r="42" spans="1:12" ht="19.5" customHeight="1">
      <c r="A42" s="192"/>
      <c r="B42" s="187"/>
      <c r="C42" s="13" t="s">
        <v>16</v>
      </c>
      <c r="D42" s="21" t="s">
        <v>17</v>
      </c>
      <c r="E42" s="15"/>
      <c r="F42" s="47"/>
      <c r="G42" s="15">
        <v>3000</v>
      </c>
      <c r="H42" s="15">
        <v>22000</v>
      </c>
      <c r="I42" s="15">
        <v>20830.66</v>
      </c>
      <c r="J42" s="47">
        <f t="shared" si="5"/>
        <v>94.68481818181819</v>
      </c>
      <c r="K42" s="47"/>
      <c r="L42" s="165">
        <f>(I42/$I$727)*100</f>
        <v>0.07689856512134012</v>
      </c>
    </row>
    <row r="43" spans="1:12" ht="18.75" customHeight="1">
      <c r="A43" s="192"/>
      <c r="B43" s="187"/>
      <c r="C43" s="13" t="s">
        <v>18</v>
      </c>
      <c r="D43" s="21" t="s">
        <v>19</v>
      </c>
      <c r="E43" s="15">
        <v>59575.75</v>
      </c>
      <c r="F43" s="42">
        <v>87</v>
      </c>
      <c r="G43" s="15">
        <v>57000</v>
      </c>
      <c r="H43" s="15">
        <v>61957</v>
      </c>
      <c r="I43" s="15">
        <v>61654.44</v>
      </c>
      <c r="J43" s="42">
        <f>(I43/H43)*100</f>
        <v>99.51166131349162</v>
      </c>
      <c r="K43" s="47">
        <f t="shared" si="1"/>
        <v>103.4891545637277</v>
      </c>
      <c r="L43" s="165">
        <f>(I43/$I$727)*100</f>
        <v>0.22760382865256104</v>
      </c>
    </row>
    <row r="44" spans="1:12" ht="19.5" customHeight="1">
      <c r="A44" s="192"/>
      <c r="B44" s="189" t="s">
        <v>37</v>
      </c>
      <c r="C44" s="2"/>
      <c r="D44" s="19" t="s">
        <v>175</v>
      </c>
      <c r="E44" s="5">
        <f>E45+E46+E47+E48+E49+E50+E51+E52+E54+E56+E53+E55+E58+E57+E59</f>
        <v>450461.3</v>
      </c>
      <c r="F44" s="3">
        <v>62.3</v>
      </c>
      <c r="G44" s="5">
        <f>G45+G46+G47+G48+G49+G50+G51+G52+G54+G56+G53+G55+G58+G57+G59</f>
        <v>547930</v>
      </c>
      <c r="H44" s="5">
        <f>H45+H46+H47+H48+H49+H50+H51+H52+H54+H56+H53+H55+H58+H57+H59</f>
        <v>946819.61</v>
      </c>
      <c r="I44" s="5">
        <f>I45+I46+I47+I48+I49+I50+I51+I52+I54+I56+I53+I55+I58+I57+I59</f>
        <v>758333.05</v>
      </c>
      <c r="J44" s="20">
        <f aca="true" t="shared" si="6" ref="J44:J51">(I44/H44)*100</f>
        <v>80.0926641137059</v>
      </c>
      <c r="K44" s="3">
        <f t="shared" si="1"/>
        <v>168.34588232107842</v>
      </c>
      <c r="L44" s="164">
        <f>(I44/$I$727)*100</f>
        <v>2.799465952067264</v>
      </c>
    </row>
    <row r="45" spans="1:12" ht="30.75" customHeight="1">
      <c r="A45" s="192"/>
      <c r="B45" s="187"/>
      <c r="C45" s="13" t="s">
        <v>38</v>
      </c>
      <c r="D45" s="21" t="s">
        <v>279</v>
      </c>
      <c r="E45" s="15">
        <v>3961.25</v>
      </c>
      <c r="F45" s="47">
        <v>92</v>
      </c>
      <c r="G45" s="15">
        <v>2000</v>
      </c>
      <c r="H45" s="15">
        <v>8750</v>
      </c>
      <c r="I45" s="15">
        <v>8680.4</v>
      </c>
      <c r="J45" s="47">
        <f t="shared" si="6"/>
        <v>99.20457142857143</v>
      </c>
      <c r="K45" s="47">
        <f t="shared" si="1"/>
        <v>219.132849479331</v>
      </c>
      <c r="L45" s="175">
        <f aca="true" t="shared" si="7" ref="L45:L53">(I45/$I$727)*100</f>
        <v>0.032044606588522914</v>
      </c>
    </row>
    <row r="46" spans="1:12" ht="21.75" customHeight="1">
      <c r="A46" s="192"/>
      <c r="B46" s="187"/>
      <c r="C46" s="13" t="s">
        <v>39</v>
      </c>
      <c r="D46" s="21" t="s">
        <v>267</v>
      </c>
      <c r="E46" s="15">
        <v>12114.6</v>
      </c>
      <c r="F46" s="47">
        <v>79</v>
      </c>
      <c r="G46" s="15">
        <v>20000</v>
      </c>
      <c r="H46" s="15">
        <v>10000</v>
      </c>
      <c r="I46" s="15">
        <v>8156.6</v>
      </c>
      <c r="J46" s="47">
        <f t="shared" si="6"/>
        <v>81.566</v>
      </c>
      <c r="K46" s="47">
        <f t="shared" si="1"/>
        <v>67.32867779373647</v>
      </c>
      <c r="L46" s="175">
        <f t="shared" si="7"/>
        <v>0.030110943977229854</v>
      </c>
    </row>
    <row r="47" spans="1:12" ht="21" customHeight="1">
      <c r="A47" s="192"/>
      <c r="B47" s="187"/>
      <c r="C47" s="13" t="s">
        <v>40</v>
      </c>
      <c r="D47" s="21" t="s">
        <v>178</v>
      </c>
      <c r="E47" s="15">
        <v>3785.93</v>
      </c>
      <c r="F47" s="47">
        <v>81</v>
      </c>
      <c r="G47" s="15">
        <v>950</v>
      </c>
      <c r="H47" s="15"/>
      <c r="I47" s="15"/>
      <c r="J47" s="47"/>
      <c r="K47" s="47"/>
      <c r="L47" s="175">
        <f t="shared" si="7"/>
        <v>0</v>
      </c>
    </row>
    <row r="48" spans="1:12" ht="22.5" customHeight="1">
      <c r="A48" s="192"/>
      <c r="B48" s="187"/>
      <c r="C48" s="13" t="s">
        <v>26</v>
      </c>
      <c r="D48" s="21" t="s">
        <v>300</v>
      </c>
      <c r="E48" s="15">
        <v>4243.22</v>
      </c>
      <c r="F48" s="47">
        <v>76</v>
      </c>
      <c r="G48" s="15">
        <v>4084</v>
      </c>
      <c r="H48" s="15">
        <v>4084</v>
      </c>
      <c r="I48" s="15">
        <v>2863.56</v>
      </c>
      <c r="J48" s="47">
        <f t="shared" si="6"/>
        <v>70.11655239960822</v>
      </c>
      <c r="K48" s="47">
        <f t="shared" si="1"/>
        <v>67.48554164054656</v>
      </c>
      <c r="L48" s="175">
        <f t="shared" si="7"/>
        <v>0.010571131934315317</v>
      </c>
    </row>
    <row r="49" spans="1:12" ht="14.25" customHeight="1">
      <c r="A49" s="192"/>
      <c r="B49" s="187"/>
      <c r="C49" s="13" t="s">
        <v>27</v>
      </c>
      <c r="D49" s="21" t="s">
        <v>41</v>
      </c>
      <c r="E49" s="15">
        <v>5854.3</v>
      </c>
      <c r="F49" s="47">
        <v>95</v>
      </c>
      <c r="G49" s="15">
        <v>1096</v>
      </c>
      <c r="H49" s="15">
        <v>2096</v>
      </c>
      <c r="I49" s="15">
        <v>1766.77</v>
      </c>
      <c r="J49" s="47">
        <f t="shared" si="6"/>
        <v>84.29246183206106</v>
      </c>
      <c r="K49" s="47">
        <f t="shared" si="1"/>
        <v>30.17901371641358</v>
      </c>
      <c r="L49" s="175">
        <f t="shared" si="7"/>
        <v>0.00652221667001574</v>
      </c>
    </row>
    <row r="50" spans="1:12" ht="19.5" customHeight="1">
      <c r="A50" s="192"/>
      <c r="B50" s="187"/>
      <c r="C50" s="13" t="s">
        <v>29</v>
      </c>
      <c r="D50" s="21" t="s">
        <v>30</v>
      </c>
      <c r="E50" s="15">
        <v>23426</v>
      </c>
      <c r="F50" s="47">
        <v>96.2</v>
      </c>
      <c r="G50" s="15">
        <v>19000</v>
      </c>
      <c r="H50" s="15">
        <v>41400</v>
      </c>
      <c r="I50" s="15">
        <v>41295</v>
      </c>
      <c r="J50" s="22">
        <f t="shared" si="6"/>
        <v>99.7463768115942</v>
      </c>
      <c r="K50" s="47">
        <f t="shared" si="1"/>
        <v>176.2784939810467</v>
      </c>
      <c r="L50" s="175">
        <f t="shared" si="7"/>
        <v>0.15244482156041816</v>
      </c>
    </row>
    <row r="51" spans="1:12" ht="19.5" customHeight="1">
      <c r="A51" s="192"/>
      <c r="B51" s="187"/>
      <c r="C51" s="13" t="s">
        <v>31</v>
      </c>
      <c r="D51" s="18" t="s">
        <v>14</v>
      </c>
      <c r="E51" s="15">
        <v>69359.11</v>
      </c>
      <c r="F51" s="47">
        <v>77</v>
      </c>
      <c r="G51" s="15">
        <v>40000</v>
      </c>
      <c r="H51" s="15">
        <v>107300</v>
      </c>
      <c r="I51" s="15">
        <v>101224.25</v>
      </c>
      <c r="J51" s="22">
        <f t="shared" si="6"/>
        <v>94.33760484622553</v>
      </c>
      <c r="K51" s="47">
        <f t="shared" si="1"/>
        <v>145.94225617946944</v>
      </c>
      <c r="L51" s="164">
        <f t="shared" si="7"/>
        <v>0.3736799304719011</v>
      </c>
    </row>
    <row r="52" spans="1:12" ht="20.25" customHeight="1">
      <c r="A52" s="192"/>
      <c r="B52" s="187"/>
      <c r="C52" s="13" t="s">
        <v>16</v>
      </c>
      <c r="D52" s="21" t="s">
        <v>17</v>
      </c>
      <c r="E52" s="15">
        <v>92815</v>
      </c>
      <c r="F52" s="47">
        <v>65.7</v>
      </c>
      <c r="G52" s="15">
        <v>80500</v>
      </c>
      <c r="H52" s="15">
        <v>149290</v>
      </c>
      <c r="I52" s="15">
        <v>84937.04</v>
      </c>
      <c r="J52" s="22">
        <f aca="true" t="shared" si="8" ref="J52:J59">(I52/H52)*100</f>
        <v>56.89399156005091</v>
      </c>
      <c r="K52" s="47">
        <f t="shared" si="1"/>
        <v>91.51219091741636</v>
      </c>
      <c r="L52" s="164">
        <f t="shared" si="7"/>
        <v>0.31355398732703954</v>
      </c>
    </row>
    <row r="53" spans="1:12" ht="19.5" customHeight="1">
      <c r="A53" s="192"/>
      <c r="B53" s="187"/>
      <c r="C53" s="13">
        <v>4280</v>
      </c>
      <c r="D53" s="21" t="s">
        <v>70</v>
      </c>
      <c r="E53" s="15">
        <v>455</v>
      </c>
      <c r="F53" s="47">
        <v>100</v>
      </c>
      <c r="G53" s="15">
        <v>600</v>
      </c>
      <c r="H53" s="15">
        <v>600</v>
      </c>
      <c r="I53" s="15">
        <v>560</v>
      </c>
      <c r="J53" s="22">
        <f t="shared" si="8"/>
        <v>93.33333333333333</v>
      </c>
      <c r="K53" s="47">
        <f t="shared" si="1"/>
        <v>123.07692307692308</v>
      </c>
      <c r="L53" s="165">
        <f t="shared" si="7"/>
        <v>0.0020672987062316057</v>
      </c>
    </row>
    <row r="54" spans="1:12" ht="20.25" customHeight="1">
      <c r="A54" s="192"/>
      <c r="B54" s="187"/>
      <c r="C54" s="13" t="s">
        <v>18</v>
      </c>
      <c r="D54" s="21" t="s">
        <v>19</v>
      </c>
      <c r="E54" s="15">
        <v>142914.33</v>
      </c>
      <c r="F54" s="47">
        <v>75.4</v>
      </c>
      <c r="G54" s="15">
        <v>145500</v>
      </c>
      <c r="H54" s="15">
        <v>133201.78</v>
      </c>
      <c r="I54" s="15">
        <v>119447.08</v>
      </c>
      <c r="J54" s="22">
        <f t="shared" si="8"/>
        <v>89.67378664158993</v>
      </c>
      <c r="K54" s="47">
        <f t="shared" si="1"/>
        <v>83.57949829103913</v>
      </c>
      <c r="L54" s="165">
        <f aca="true" t="shared" si="9" ref="L54:L66">(I54/$I$727)*100</f>
        <v>0.4409514177627556</v>
      </c>
    </row>
    <row r="55" spans="1:12" ht="42" customHeight="1">
      <c r="A55" s="192"/>
      <c r="B55" s="187"/>
      <c r="C55" s="13">
        <v>4520</v>
      </c>
      <c r="D55" s="21" t="s">
        <v>260</v>
      </c>
      <c r="E55" s="15">
        <v>186.13</v>
      </c>
      <c r="F55" s="47">
        <v>18.6</v>
      </c>
      <c r="G55" s="15">
        <v>500</v>
      </c>
      <c r="H55" s="15">
        <v>500</v>
      </c>
      <c r="I55" s="15">
        <v>186.13</v>
      </c>
      <c r="J55" s="22">
        <f t="shared" si="8"/>
        <v>37.226</v>
      </c>
      <c r="K55" s="47">
        <f t="shared" si="1"/>
        <v>100</v>
      </c>
      <c r="L55" s="165">
        <f t="shared" si="9"/>
        <v>0.0006871184074837299</v>
      </c>
    </row>
    <row r="56" spans="1:12" ht="31.5" customHeight="1">
      <c r="A56" s="192"/>
      <c r="B56" s="187"/>
      <c r="C56" s="13" t="s">
        <v>45</v>
      </c>
      <c r="D56" s="21" t="s">
        <v>179</v>
      </c>
      <c r="E56" s="15">
        <v>73448.34</v>
      </c>
      <c r="F56" s="47">
        <v>35.7</v>
      </c>
      <c r="G56" s="15"/>
      <c r="H56" s="15">
        <v>222000</v>
      </c>
      <c r="I56" s="15">
        <v>122630.25</v>
      </c>
      <c r="J56" s="22">
        <f t="shared" si="8"/>
        <v>55.23885135135135</v>
      </c>
      <c r="K56" s="47">
        <f t="shared" si="1"/>
        <v>166.96122744230843</v>
      </c>
      <c r="L56" s="165">
        <f t="shared" si="9"/>
        <v>0.45270242351760426</v>
      </c>
    </row>
    <row r="57" spans="1:12" ht="31.5" customHeight="1">
      <c r="A57" s="192"/>
      <c r="B57" s="187"/>
      <c r="C57" s="13">
        <v>6057</v>
      </c>
      <c r="D57" s="21" t="s">
        <v>179</v>
      </c>
      <c r="E57" s="15"/>
      <c r="F57" s="47"/>
      <c r="G57" s="15">
        <v>152000</v>
      </c>
      <c r="H57" s="15">
        <v>141230</v>
      </c>
      <c r="I57" s="15">
        <v>141230</v>
      </c>
      <c r="J57" s="22">
        <f t="shared" si="8"/>
        <v>100</v>
      </c>
      <c r="K57" s="47"/>
      <c r="L57" s="165">
        <f t="shared" si="9"/>
        <v>0.5213653505019459</v>
      </c>
    </row>
    <row r="58" spans="1:12" ht="30.75" customHeight="1">
      <c r="A58" s="192"/>
      <c r="B58" s="187"/>
      <c r="C58" s="13">
        <v>6059</v>
      </c>
      <c r="D58" s="21" t="s">
        <v>179</v>
      </c>
      <c r="E58" s="15"/>
      <c r="F58" s="47"/>
      <c r="G58" s="15">
        <v>81700</v>
      </c>
      <c r="H58" s="15">
        <v>107367.83</v>
      </c>
      <c r="I58" s="15">
        <v>107169.99</v>
      </c>
      <c r="J58" s="22">
        <f t="shared" si="8"/>
        <v>99.81573624054803</v>
      </c>
      <c r="K58" s="47"/>
      <c r="L58" s="165">
        <f t="shared" si="9"/>
        <v>0.39562925298902524</v>
      </c>
    </row>
    <row r="59" spans="1:12" ht="33" customHeight="1">
      <c r="A59" s="138"/>
      <c r="B59" s="139"/>
      <c r="C59" s="13">
        <v>6060</v>
      </c>
      <c r="D59" s="13" t="s">
        <v>287</v>
      </c>
      <c r="E59" s="15">
        <v>17898.09</v>
      </c>
      <c r="F59" s="47">
        <v>89.5</v>
      </c>
      <c r="G59" s="15"/>
      <c r="H59" s="15">
        <v>19000</v>
      </c>
      <c r="I59" s="15">
        <v>18185.98</v>
      </c>
      <c r="J59" s="22">
        <f t="shared" si="8"/>
        <v>95.7156842105263</v>
      </c>
      <c r="K59" s="47"/>
      <c r="L59" s="165">
        <f t="shared" si="9"/>
        <v>0.06713545165277475</v>
      </c>
    </row>
    <row r="60" spans="1:12" ht="21">
      <c r="A60" s="195" t="s">
        <v>20</v>
      </c>
      <c r="B60" s="2"/>
      <c r="C60" s="2"/>
      <c r="D60" s="2" t="s">
        <v>46</v>
      </c>
      <c r="E60" s="5">
        <f>E64+E66</f>
        <v>309303.39</v>
      </c>
      <c r="F60" s="3">
        <v>90.2</v>
      </c>
      <c r="G60" s="5">
        <f>G64+G66</f>
        <v>85700</v>
      </c>
      <c r="H60" s="5">
        <f>H64+H66</f>
        <v>481737</v>
      </c>
      <c r="I60" s="5">
        <f>I64+I66</f>
        <v>158791.26</v>
      </c>
      <c r="J60" s="20">
        <f aca="true" t="shared" si="10" ref="J60:J67">(I60/H60)*100</f>
        <v>32.962230428636374</v>
      </c>
      <c r="K60" s="3">
        <f t="shared" si="1"/>
        <v>51.33835099576503</v>
      </c>
      <c r="L60" s="164">
        <f t="shared" si="9"/>
        <v>0.586194582783726</v>
      </c>
    </row>
    <row r="61" spans="1:12" ht="11.25">
      <c r="A61" s="192"/>
      <c r="B61" s="2"/>
      <c r="C61" s="2"/>
      <c r="D61" s="106" t="s">
        <v>8</v>
      </c>
      <c r="E61" s="92">
        <f>E64+E67+E68+E69+E70+E71+E73+E75+E74</f>
        <v>73892.64</v>
      </c>
      <c r="F61" s="117">
        <v>74.5</v>
      </c>
      <c r="G61" s="92">
        <f>G64+G67+G68+G69+G70+G71+G73+G75+G74</f>
        <v>80700</v>
      </c>
      <c r="H61" s="92">
        <f>H64+H67+H68+H69+H70+H71+H73+H75+H74</f>
        <v>133400</v>
      </c>
      <c r="I61" s="92">
        <f>I64+I67+I68+I69+I70+I71+I73+I75+I74</f>
        <v>111201.80999999998</v>
      </c>
      <c r="J61" s="118">
        <f t="shared" si="10"/>
        <v>83.3596776611694</v>
      </c>
      <c r="K61" s="47">
        <f t="shared" si="1"/>
        <v>150.49105025886203</v>
      </c>
      <c r="L61" s="164">
        <f t="shared" si="9"/>
        <v>0.4105131391850229</v>
      </c>
    </row>
    <row r="62" spans="1:12" ht="11.25">
      <c r="A62" s="192"/>
      <c r="B62" s="2"/>
      <c r="C62" s="2"/>
      <c r="D62" s="106" t="s">
        <v>173</v>
      </c>
      <c r="E62" s="92">
        <f>E63</f>
        <v>235410.75</v>
      </c>
      <c r="F62" s="117">
        <v>96.6</v>
      </c>
      <c r="G62" s="92">
        <f>G63</f>
        <v>5000</v>
      </c>
      <c r="H62" s="92">
        <f>H63</f>
        <v>325150</v>
      </c>
      <c r="I62" s="92">
        <f>I63</f>
        <v>24402.45</v>
      </c>
      <c r="J62" s="118">
        <f t="shared" si="10"/>
        <v>7.504982315854221</v>
      </c>
      <c r="K62" s="47">
        <f t="shared" si="1"/>
        <v>10.365903001455965</v>
      </c>
      <c r="L62" s="164">
        <f t="shared" si="9"/>
        <v>0.09008420234621688</v>
      </c>
    </row>
    <row r="63" spans="1:12" ht="11.25">
      <c r="A63" s="192"/>
      <c r="B63" s="2"/>
      <c r="C63" s="2"/>
      <c r="D63" s="106" t="s">
        <v>9</v>
      </c>
      <c r="E63" s="92">
        <f>E76+E79+E78+E77</f>
        <v>235410.75</v>
      </c>
      <c r="F63" s="117">
        <v>96.6</v>
      </c>
      <c r="G63" s="92">
        <f>G76+G79+G78+G77</f>
        <v>5000</v>
      </c>
      <c r="H63" s="92">
        <f>H76+H79+H78+H77</f>
        <v>325150</v>
      </c>
      <c r="I63" s="92">
        <f>I76+I79+I78+I77</f>
        <v>24402.45</v>
      </c>
      <c r="J63" s="118">
        <f t="shared" si="10"/>
        <v>7.504982315854221</v>
      </c>
      <c r="K63" s="47">
        <f t="shared" si="1"/>
        <v>10.365903001455965</v>
      </c>
      <c r="L63" s="164">
        <f t="shared" si="9"/>
        <v>0.09008420234621688</v>
      </c>
    </row>
    <row r="64" spans="1:12" ht="40.5" customHeight="1">
      <c r="A64" s="192"/>
      <c r="B64" s="189" t="s">
        <v>47</v>
      </c>
      <c r="C64" s="2"/>
      <c r="D64" s="2" t="s">
        <v>48</v>
      </c>
      <c r="E64" s="5">
        <f>E65</f>
        <v>12311.37</v>
      </c>
      <c r="F64" s="3">
        <v>68.4</v>
      </c>
      <c r="G64" s="5">
        <f>G65</f>
        <v>10000</v>
      </c>
      <c r="H64" s="5">
        <f>H65</f>
        <v>21000</v>
      </c>
      <c r="I64" s="5">
        <f>I65</f>
        <v>17955.88</v>
      </c>
      <c r="J64" s="20">
        <f t="shared" si="10"/>
        <v>85.50419047619047</v>
      </c>
      <c r="K64" s="3">
        <f t="shared" si="1"/>
        <v>145.8479438112899</v>
      </c>
      <c r="L64" s="176">
        <f t="shared" si="9"/>
        <v>0.06628601338080352</v>
      </c>
    </row>
    <row r="65" spans="1:12" ht="20.25" customHeight="1">
      <c r="A65" s="192"/>
      <c r="B65" s="205"/>
      <c r="C65" s="13">
        <v>4300</v>
      </c>
      <c r="D65" s="13" t="s">
        <v>19</v>
      </c>
      <c r="E65" s="17">
        <v>12311.37</v>
      </c>
      <c r="F65" s="47">
        <v>68.4</v>
      </c>
      <c r="G65" s="15">
        <v>10000</v>
      </c>
      <c r="H65" s="15">
        <v>21000</v>
      </c>
      <c r="I65" s="15">
        <v>17955.88</v>
      </c>
      <c r="J65" s="22">
        <f t="shared" si="10"/>
        <v>85.50419047619047</v>
      </c>
      <c r="K65" s="47">
        <f t="shared" si="1"/>
        <v>145.8479438112899</v>
      </c>
      <c r="L65" s="176">
        <f t="shared" si="9"/>
        <v>0.06628601338080352</v>
      </c>
    </row>
    <row r="66" spans="1:12" ht="30.75" customHeight="1">
      <c r="A66" s="192"/>
      <c r="B66" s="189">
        <v>70005</v>
      </c>
      <c r="C66" s="13"/>
      <c r="D66" s="2" t="s">
        <v>49</v>
      </c>
      <c r="E66" s="5">
        <f>E67+E68+E69+E70+E71+E76+E79+E73+E75+E78+E74+E77+E72</f>
        <v>296992.02</v>
      </c>
      <c r="F66" s="3">
        <v>91.4</v>
      </c>
      <c r="G66" s="5">
        <f>G67+G68+G69+G70+G71+G76+G79+G73+G75+G78+G74+G77+G72</f>
        <v>75700</v>
      </c>
      <c r="H66" s="5">
        <f>H67+H68+H69+H70+H71+H76+H79+H73+H75+H78+H74+H77+H72</f>
        <v>460737</v>
      </c>
      <c r="I66" s="5">
        <f>I67+I68+I69+I70+I71+I76+I79+I73+I75+I78+I74+I77+I72</f>
        <v>140835.38</v>
      </c>
      <c r="J66" s="20">
        <f t="shared" si="10"/>
        <v>30.567412645392057</v>
      </c>
      <c r="K66" s="3">
        <f t="shared" si="1"/>
        <v>47.42059399441103</v>
      </c>
      <c r="L66" s="164">
        <f t="shared" si="9"/>
        <v>0.5199085694029225</v>
      </c>
    </row>
    <row r="67" spans="1:12" ht="18.75" customHeight="1">
      <c r="A67" s="192"/>
      <c r="B67" s="186"/>
      <c r="C67" s="13" t="s">
        <v>29</v>
      </c>
      <c r="D67" s="13" t="s">
        <v>30</v>
      </c>
      <c r="E67" s="15">
        <v>3311</v>
      </c>
      <c r="F67" s="47">
        <v>82.8</v>
      </c>
      <c r="G67" s="15">
        <v>3000</v>
      </c>
      <c r="H67" s="15">
        <v>3000</v>
      </c>
      <c r="I67" s="15">
        <v>436</v>
      </c>
      <c r="J67" s="22">
        <f t="shared" si="10"/>
        <v>14.533333333333335</v>
      </c>
      <c r="K67" s="47">
        <f t="shared" si="1"/>
        <v>13.168227121715494</v>
      </c>
      <c r="L67" s="175">
        <f aca="true" t="shared" si="11" ref="L67:L76">(I67/$I$727)*100</f>
        <v>0.0016095397069946073</v>
      </c>
    </row>
    <row r="68" spans="1:12" ht="19.5" customHeight="1">
      <c r="A68" s="192"/>
      <c r="B68" s="186"/>
      <c r="C68" s="13" t="s">
        <v>31</v>
      </c>
      <c r="D68" s="13" t="s">
        <v>14</v>
      </c>
      <c r="E68" s="15">
        <v>7576.31</v>
      </c>
      <c r="F68" s="47">
        <v>76</v>
      </c>
      <c r="G68" s="15">
        <v>8650</v>
      </c>
      <c r="H68" s="15">
        <v>16150</v>
      </c>
      <c r="I68" s="15">
        <v>13483.33</v>
      </c>
      <c r="J68" s="47">
        <f aca="true" t="shared" si="12" ref="J68:J75">(I68/H68)*100</f>
        <v>83.48811145510837</v>
      </c>
      <c r="K68" s="47">
        <f t="shared" si="1"/>
        <v>177.96697864791696</v>
      </c>
      <c r="L68" s="175">
        <f t="shared" si="11"/>
        <v>0.049775126186953206</v>
      </c>
    </row>
    <row r="69" spans="1:12" ht="12.75" customHeight="1">
      <c r="A69" s="192"/>
      <c r="B69" s="186"/>
      <c r="C69" s="13" t="s">
        <v>32</v>
      </c>
      <c r="D69" s="13" t="s">
        <v>15</v>
      </c>
      <c r="E69" s="15">
        <v>767.84</v>
      </c>
      <c r="F69" s="47">
        <v>76.8</v>
      </c>
      <c r="G69" s="15">
        <v>1200</v>
      </c>
      <c r="H69" s="15">
        <v>1200</v>
      </c>
      <c r="I69" s="15">
        <v>647.66</v>
      </c>
      <c r="J69" s="22">
        <f t="shared" si="12"/>
        <v>53.971666666666664</v>
      </c>
      <c r="K69" s="47">
        <f t="shared" si="1"/>
        <v>84.34830172952698</v>
      </c>
      <c r="L69" s="175">
        <f t="shared" si="11"/>
        <v>0.002390904785853503</v>
      </c>
    </row>
    <row r="70" spans="1:12" ht="21" customHeight="1">
      <c r="A70" s="192"/>
      <c r="B70" s="186"/>
      <c r="C70" s="13" t="s">
        <v>18</v>
      </c>
      <c r="D70" s="13" t="s">
        <v>19</v>
      </c>
      <c r="E70" s="15">
        <v>41657.19</v>
      </c>
      <c r="F70" s="47">
        <v>73.6</v>
      </c>
      <c r="G70" s="15">
        <v>55000</v>
      </c>
      <c r="H70" s="15">
        <v>79500</v>
      </c>
      <c r="I70" s="15">
        <v>72120.05</v>
      </c>
      <c r="J70" s="22">
        <f t="shared" si="12"/>
        <v>90.71704402515724</v>
      </c>
      <c r="K70" s="47">
        <f t="shared" si="1"/>
        <v>173.12749611771702</v>
      </c>
      <c r="L70" s="177">
        <f t="shared" si="11"/>
        <v>0.26623872510421204</v>
      </c>
    </row>
    <row r="71" spans="1:12" ht="21" customHeight="1">
      <c r="A71" s="192"/>
      <c r="B71" s="186"/>
      <c r="C71" s="13" t="s">
        <v>50</v>
      </c>
      <c r="D71" s="13" t="s">
        <v>33</v>
      </c>
      <c r="E71" s="15">
        <v>1752.31</v>
      </c>
      <c r="F71" s="47">
        <v>70.1</v>
      </c>
      <c r="G71" s="15">
        <v>2000</v>
      </c>
      <c r="H71" s="15">
        <v>3000</v>
      </c>
      <c r="I71" s="15">
        <v>2125.12</v>
      </c>
      <c r="J71" s="22">
        <f t="shared" si="12"/>
        <v>70.83733333333333</v>
      </c>
      <c r="K71" s="47">
        <f t="shared" si="1"/>
        <v>121.27534511587561</v>
      </c>
      <c r="L71" s="175">
        <f t="shared" si="11"/>
        <v>0.007845103261762338</v>
      </c>
    </row>
    <row r="72" spans="1:12" ht="21" customHeight="1">
      <c r="A72" s="192"/>
      <c r="B72" s="186"/>
      <c r="C72" s="13">
        <v>4480</v>
      </c>
      <c r="D72" s="13" t="s">
        <v>341</v>
      </c>
      <c r="E72" s="15"/>
      <c r="F72" s="47"/>
      <c r="G72" s="15"/>
      <c r="H72" s="15">
        <v>23187</v>
      </c>
      <c r="I72" s="15">
        <v>23187</v>
      </c>
      <c r="J72" s="22">
        <f t="shared" si="12"/>
        <v>100</v>
      </c>
      <c r="K72" s="47"/>
      <c r="L72" s="175">
        <f t="shared" si="11"/>
        <v>0.08559724125248615</v>
      </c>
    </row>
    <row r="73" spans="1:12" ht="42.75" customHeight="1">
      <c r="A73" s="192"/>
      <c r="B73" s="186"/>
      <c r="C73" s="13">
        <v>4520</v>
      </c>
      <c r="D73" s="21" t="s">
        <v>44</v>
      </c>
      <c r="E73" s="15">
        <v>267.29</v>
      </c>
      <c r="F73" s="47">
        <v>31.4</v>
      </c>
      <c r="G73" s="15">
        <v>750</v>
      </c>
      <c r="H73" s="15">
        <v>750</v>
      </c>
      <c r="I73" s="15">
        <v>267.29</v>
      </c>
      <c r="J73" s="22">
        <f t="shared" si="12"/>
        <v>35.638666666666666</v>
      </c>
      <c r="K73" s="47">
        <f t="shared" si="1"/>
        <v>100</v>
      </c>
      <c r="L73" s="175">
        <f t="shared" si="11"/>
        <v>0.0009867290556940106</v>
      </c>
    </row>
    <row r="74" spans="1:12" ht="54" customHeight="1">
      <c r="A74" s="192"/>
      <c r="B74" s="186"/>
      <c r="C74" s="13">
        <v>4600</v>
      </c>
      <c r="D74" s="21" t="s">
        <v>313</v>
      </c>
      <c r="E74" s="15">
        <v>6249.33</v>
      </c>
      <c r="F74" s="47">
        <v>99.5</v>
      </c>
      <c r="G74" s="15"/>
      <c r="H74" s="15">
        <v>6700</v>
      </c>
      <c r="I74" s="15">
        <v>2936.48</v>
      </c>
      <c r="J74" s="22">
        <f t="shared" si="12"/>
        <v>43.82805970149254</v>
      </c>
      <c r="K74" s="47">
        <f t="shared" si="1"/>
        <v>46.988717190482824</v>
      </c>
      <c r="L74" s="175">
        <f t="shared" si="11"/>
        <v>0.010840323758705334</v>
      </c>
    </row>
    <row r="75" spans="1:12" ht="31.5" customHeight="1">
      <c r="A75" s="192"/>
      <c r="B75" s="186"/>
      <c r="C75" s="13">
        <v>4610</v>
      </c>
      <c r="D75" s="13" t="s">
        <v>216</v>
      </c>
      <c r="E75" s="15"/>
      <c r="F75" s="47"/>
      <c r="G75" s="15">
        <v>100</v>
      </c>
      <c r="H75" s="15">
        <v>2100</v>
      </c>
      <c r="I75" s="15">
        <v>1230</v>
      </c>
      <c r="J75" s="22">
        <f t="shared" si="12"/>
        <v>58.57142857142858</v>
      </c>
      <c r="K75" s="47"/>
      <c r="L75" s="165">
        <f t="shared" si="11"/>
        <v>0.00454067394404442</v>
      </c>
    </row>
    <row r="76" spans="1:12" ht="27" customHeight="1">
      <c r="A76" s="192"/>
      <c r="B76" s="186"/>
      <c r="C76" s="13" t="s">
        <v>45</v>
      </c>
      <c r="D76" s="13" t="s">
        <v>264</v>
      </c>
      <c r="E76" s="15"/>
      <c r="F76" s="47"/>
      <c r="G76" s="15"/>
      <c r="H76" s="15">
        <v>20150</v>
      </c>
      <c r="I76" s="15">
        <v>20150</v>
      </c>
      <c r="J76" s="22">
        <f>(I76/H76)*100</f>
        <v>100</v>
      </c>
      <c r="K76" s="47"/>
      <c r="L76" s="165">
        <f t="shared" si="11"/>
        <v>0.07438583737601225</v>
      </c>
    </row>
    <row r="77" spans="1:12" ht="30.75" customHeight="1">
      <c r="A77" s="192"/>
      <c r="B77" s="186"/>
      <c r="C77" s="13">
        <v>6057</v>
      </c>
      <c r="D77" s="13" t="s">
        <v>264</v>
      </c>
      <c r="E77" s="15">
        <v>132977</v>
      </c>
      <c r="F77" s="47">
        <v>99.9</v>
      </c>
      <c r="G77" s="15"/>
      <c r="H77" s="15"/>
      <c r="I77" s="15"/>
      <c r="J77" s="22"/>
      <c r="K77" s="47"/>
      <c r="L77" s="165">
        <f aca="true" t="shared" si="13" ref="L77:L86">(I77/$I$727)*100</f>
        <v>0</v>
      </c>
    </row>
    <row r="78" spans="1:12" ht="31.5" customHeight="1">
      <c r="A78" s="192"/>
      <c r="B78" s="186"/>
      <c r="C78" s="13">
        <v>6059</v>
      </c>
      <c r="D78" s="13" t="s">
        <v>264</v>
      </c>
      <c r="E78" s="15">
        <v>91559.4</v>
      </c>
      <c r="F78" s="47">
        <v>100</v>
      </c>
      <c r="G78" s="15"/>
      <c r="H78" s="15"/>
      <c r="I78" s="15"/>
      <c r="J78" s="22"/>
      <c r="K78" s="47"/>
      <c r="L78" s="165">
        <f t="shared" si="13"/>
        <v>0</v>
      </c>
    </row>
    <row r="79" spans="1:12" ht="24" customHeight="1">
      <c r="A79" s="192"/>
      <c r="B79" s="186"/>
      <c r="C79" s="13" t="s">
        <v>51</v>
      </c>
      <c r="D79" s="13" t="s">
        <v>265</v>
      </c>
      <c r="E79" s="15">
        <v>10874.35</v>
      </c>
      <c r="F79" s="47">
        <v>83.6</v>
      </c>
      <c r="G79" s="15">
        <v>5000</v>
      </c>
      <c r="H79" s="15">
        <v>305000</v>
      </c>
      <c r="I79" s="15">
        <v>4252.45</v>
      </c>
      <c r="J79" s="22">
        <f>(I79/H79)*100</f>
        <v>1.394245901639344</v>
      </c>
      <c r="K79" s="47"/>
      <c r="L79" s="165">
        <f t="shared" si="13"/>
        <v>0.015698364970204628</v>
      </c>
    </row>
    <row r="80" spans="1:12" ht="21">
      <c r="A80" s="210" t="s">
        <v>52</v>
      </c>
      <c r="B80" s="2"/>
      <c r="C80" s="2"/>
      <c r="D80" s="2" t="s">
        <v>53</v>
      </c>
      <c r="E80" s="90">
        <f>E83+E86</f>
        <v>31600.5</v>
      </c>
      <c r="F80" s="93">
        <v>29.4</v>
      </c>
      <c r="G80" s="90">
        <f>G83+G86</f>
        <v>92000</v>
      </c>
      <c r="H80" s="90">
        <f>H83+H86</f>
        <v>78000</v>
      </c>
      <c r="I80" s="90">
        <f>I83+I86</f>
        <v>65802.44</v>
      </c>
      <c r="J80" s="95">
        <f aca="true" t="shared" si="14" ref="J80:J88">(I80/H80)*100</f>
        <v>84.36210256410257</v>
      </c>
      <c r="K80" s="3">
        <f aca="true" t="shared" si="15" ref="K80:K140">(I80/E80)*100</f>
        <v>208.23227480577842</v>
      </c>
      <c r="L80" s="34">
        <f t="shared" si="13"/>
        <v>0.24291660549800512</v>
      </c>
    </row>
    <row r="81" spans="1:12" ht="11.25">
      <c r="A81" s="210"/>
      <c r="B81" s="99"/>
      <c r="C81" s="2"/>
      <c r="D81" s="13" t="s">
        <v>12</v>
      </c>
      <c r="E81" s="90">
        <f>E80-E82</f>
        <v>31600.5</v>
      </c>
      <c r="F81" s="93"/>
      <c r="G81" s="90">
        <f>G80-G82</f>
        <v>92000</v>
      </c>
      <c r="H81" s="90">
        <f>H80-H82</f>
        <v>69000</v>
      </c>
      <c r="I81" s="90">
        <f>I80-I82</f>
        <v>60882.44</v>
      </c>
      <c r="J81" s="95">
        <f t="shared" si="14"/>
        <v>88.23542028985507</v>
      </c>
      <c r="K81" s="3">
        <f t="shared" si="15"/>
        <v>192.66290090346672</v>
      </c>
      <c r="L81" s="34">
        <f t="shared" si="13"/>
        <v>0.22475390972182743</v>
      </c>
    </row>
    <row r="82" spans="1:12" ht="11.25">
      <c r="A82" s="210"/>
      <c r="B82" s="99"/>
      <c r="C82" s="2"/>
      <c r="D82" s="13" t="s">
        <v>13</v>
      </c>
      <c r="E82" s="90">
        <f>E85</f>
        <v>0</v>
      </c>
      <c r="F82" s="93"/>
      <c r="G82" s="90">
        <f>G85</f>
        <v>0</v>
      </c>
      <c r="H82" s="90">
        <f>H85</f>
        <v>9000</v>
      </c>
      <c r="I82" s="90">
        <f>I85</f>
        <v>4920</v>
      </c>
      <c r="J82" s="95">
        <f t="shared" si="14"/>
        <v>54.666666666666664</v>
      </c>
      <c r="K82" s="3"/>
      <c r="L82" s="34">
        <f t="shared" si="13"/>
        <v>0.01816269577617768</v>
      </c>
    </row>
    <row r="83" spans="1:12" ht="33" customHeight="1">
      <c r="A83" s="202"/>
      <c r="B83" s="189">
        <v>71004</v>
      </c>
      <c r="C83" s="2"/>
      <c r="D83" s="2" t="s">
        <v>54</v>
      </c>
      <c r="E83" s="90">
        <f>E84+E85</f>
        <v>27987.73</v>
      </c>
      <c r="F83" s="93">
        <v>27</v>
      </c>
      <c r="G83" s="90">
        <f>G84+G85</f>
        <v>90000</v>
      </c>
      <c r="H83" s="90">
        <f>H84+H85</f>
        <v>74990</v>
      </c>
      <c r="I83" s="90">
        <f>I84+I85</f>
        <v>62802.44</v>
      </c>
      <c r="J83" s="93">
        <f t="shared" si="14"/>
        <v>83.74775303373784</v>
      </c>
      <c r="K83" s="3">
        <f t="shared" si="15"/>
        <v>224.3927606847715</v>
      </c>
      <c r="L83" s="34">
        <f t="shared" si="13"/>
        <v>0.23184179100033583</v>
      </c>
    </row>
    <row r="84" spans="1:12" ht="22.5">
      <c r="A84" s="202"/>
      <c r="B84" s="204"/>
      <c r="C84" s="13">
        <v>4300</v>
      </c>
      <c r="D84" s="13" t="s">
        <v>19</v>
      </c>
      <c r="E84" s="83">
        <v>27987.73</v>
      </c>
      <c r="F84" s="93">
        <v>27.2</v>
      </c>
      <c r="G84" s="83">
        <v>90000</v>
      </c>
      <c r="H84" s="83">
        <v>65990</v>
      </c>
      <c r="I84" s="83">
        <v>57882.44</v>
      </c>
      <c r="J84" s="96">
        <f t="shared" si="14"/>
        <v>87.71395666010002</v>
      </c>
      <c r="K84" s="47">
        <f t="shared" si="15"/>
        <v>206.8136286865709</v>
      </c>
      <c r="L84" s="34">
        <f t="shared" si="13"/>
        <v>0.21367909522415815</v>
      </c>
    </row>
    <row r="85" spans="1:12" ht="33.75">
      <c r="A85" s="202"/>
      <c r="B85" s="188"/>
      <c r="C85" s="13">
        <v>6050</v>
      </c>
      <c r="D85" s="13" t="s">
        <v>264</v>
      </c>
      <c r="E85" s="83"/>
      <c r="F85" s="93"/>
      <c r="G85" s="83"/>
      <c r="H85" s="83">
        <v>9000</v>
      </c>
      <c r="I85" s="83">
        <v>4920</v>
      </c>
      <c r="J85" s="96">
        <f t="shared" si="14"/>
        <v>54.666666666666664</v>
      </c>
      <c r="K85" s="47"/>
      <c r="L85" s="34">
        <f t="shared" si="13"/>
        <v>0.01816269577617768</v>
      </c>
    </row>
    <row r="86" spans="1:12" ht="11.25">
      <c r="A86" s="202"/>
      <c r="B86" s="198">
        <v>71035</v>
      </c>
      <c r="C86" s="2"/>
      <c r="D86" s="2" t="s">
        <v>55</v>
      </c>
      <c r="E86" s="90">
        <f>E87+E88</f>
        <v>3612.77</v>
      </c>
      <c r="F86" s="93">
        <v>82.1</v>
      </c>
      <c r="G86" s="90">
        <f>G87+G88</f>
        <v>2000</v>
      </c>
      <c r="H86" s="90">
        <f>H87+H88</f>
        <v>3010</v>
      </c>
      <c r="I86" s="90">
        <f>I87+I88</f>
        <v>3000</v>
      </c>
      <c r="J86" s="95">
        <f t="shared" si="14"/>
        <v>99.66777408637874</v>
      </c>
      <c r="K86" s="3">
        <f t="shared" si="15"/>
        <v>83.03877634059185</v>
      </c>
      <c r="L86" s="34">
        <f t="shared" si="13"/>
        <v>0.011074814497669318</v>
      </c>
    </row>
    <row r="87" spans="1:12" ht="20.25" customHeight="1">
      <c r="A87" s="202"/>
      <c r="B87" s="211"/>
      <c r="C87" s="13">
        <v>4210</v>
      </c>
      <c r="D87" s="13" t="s">
        <v>14</v>
      </c>
      <c r="E87" s="83">
        <v>1190.77</v>
      </c>
      <c r="F87" s="93">
        <v>82.1</v>
      </c>
      <c r="G87" s="83">
        <v>1000</v>
      </c>
      <c r="H87" s="83">
        <v>10</v>
      </c>
      <c r="I87" s="83"/>
      <c r="J87" s="96">
        <f t="shared" si="14"/>
        <v>0</v>
      </c>
      <c r="K87" s="47">
        <f t="shared" si="15"/>
        <v>0</v>
      </c>
      <c r="L87" s="165"/>
    </row>
    <row r="88" spans="1:12" ht="20.25" customHeight="1">
      <c r="A88" s="202"/>
      <c r="B88" s="211"/>
      <c r="C88" s="13">
        <v>4300</v>
      </c>
      <c r="D88" s="13" t="s">
        <v>19</v>
      </c>
      <c r="E88" s="83">
        <v>2422</v>
      </c>
      <c r="F88" s="93">
        <v>82</v>
      </c>
      <c r="G88" s="83">
        <v>1000</v>
      </c>
      <c r="H88" s="83">
        <v>3000</v>
      </c>
      <c r="I88" s="83">
        <v>3000</v>
      </c>
      <c r="J88" s="96">
        <f t="shared" si="14"/>
        <v>100</v>
      </c>
      <c r="K88" s="47">
        <f t="shared" si="15"/>
        <v>123.86457473162676</v>
      </c>
      <c r="L88" s="164">
        <f>(I88/$I$727)*100</f>
        <v>0.011074814497669318</v>
      </c>
    </row>
    <row r="89" spans="1:12" ht="21">
      <c r="A89" s="195" t="s">
        <v>56</v>
      </c>
      <c r="B89" s="24"/>
      <c r="C89" s="2"/>
      <c r="D89" s="2" t="s">
        <v>57</v>
      </c>
      <c r="E89" s="90">
        <f>E92+E100+E106+E135</f>
        <v>2423598.37</v>
      </c>
      <c r="F89" s="93">
        <v>88</v>
      </c>
      <c r="G89" s="90">
        <f>G92+G100+G106+G135</f>
        <v>3350957.19</v>
      </c>
      <c r="H89" s="90">
        <f>H92+H100+H106+H135</f>
        <v>3479007.71</v>
      </c>
      <c r="I89" s="90">
        <f>I92+I100+I106+I135</f>
        <v>3345736.13</v>
      </c>
      <c r="J89" s="95">
        <f aca="true" t="shared" si="16" ref="J89:J98">(I89/H89)*100</f>
        <v>96.16926459757687</v>
      </c>
      <c r="K89" s="3">
        <f t="shared" si="15"/>
        <v>138.0482909798293</v>
      </c>
      <c r="L89" s="164">
        <f>(I89/$I$727)*100</f>
        <v>12.351135665966678</v>
      </c>
    </row>
    <row r="90" spans="1:12" ht="11.25">
      <c r="A90" s="192"/>
      <c r="B90" s="24"/>
      <c r="C90" s="2"/>
      <c r="D90" s="106" t="s">
        <v>8</v>
      </c>
      <c r="E90" s="92">
        <f>E92+E100+E106-E132+E135-E133-E134</f>
        <v>2402242.37</v>
      </c>
      <c r="F90" s="92">
        <v>90</v>
      </c>
      <c r="G90" s="92">
        <f>G92+G100+G106-G132+G135-G133-G134</f>
        <v>2510252.19</v>
      </c>
      <c r="H90" s="92">
        <f>H92+H100+H106-H132+H135-H133-H134</f>
        <v>2659260.37</v>
      </c>
      <c r="I90" s="92">
        <f>I92+I100+I106-I132+I135-I133-I134</f>
        <v>2528988.79</v>
      </c>
      <c r="J90" s="22">
        <f t="shared" si="16"/>
        <v>95.10121004059485</v>
      </c>
      <c r="K90" s="47">
        <f t="shared" si="15"/>
        <v>105.27617119666405</v>
      </c>
      <c r="L90" s="165">
        <f>(I90/$I$727)*100</f>
        <v>9.336027238645062</v>
      </c>
    </row>
    <row r="91" spans="1:12" ht="11.25">
      <c r="A91" s="192"/>
      <c r="B91" s="24"/>
      <c r="C91" s="2"/>
      <c r="D91" s="106" t="s">
        <v>9</v>
      </c>
      <c r="E91" s="92">
        <f>E132+E133+E134</f>
        <v>21356</v>
      </c>
      <c r="F91" s="117">
        <v>22</v>
      </c>
      <c r="G91" s="92">
        <f>G132+G133+G134</f>
        <v>840705</v>
      </c>
      <c r="H91" s="92">
        <f>H132+H133+H134</f>
        <v>819747.34</v>
      </c>
      <c r="I91" s="92">
        <f>I132+I133+I134</f>
        <v>816747.34</v>
      </c>
      <c r="J91" s="151">
        <f t="shared" si="16"/>
        <v>99.63403357917575</v>
      </c>
      <c r="K91" s="47">
        <f t="shared" si="15"/>
        <v>3824.4396890803523</v>
      </c>
      <c r="L91" s="165"/>
    </row>
    <row r="92" spans="1:12" ht="22.5" customHeight="1">
      <c r="A92" s="192"/>
      <c r="B92" s="190">
        <v>75011</v>
      </c>
      <c r="C92" s="2"/>
      <c r="D92" s="2" t="s">
        <v>58</v>
      </c>
      <c r="E92" s="90">
        <f>E93+E94+E95+E96+E99+E97+E98</f>
        <v>134209.56999999998</v>
      </c>
      <c r="F92" s="93">
        <v>92.9</v>
      </c>
      <c r="G92" s="90">
        <f>G93+G94+G95+G96+G99+G97+G98</f>
        <v>144132.19</v>
      </c>
      <c r="H92" s="90">
        <f>H93+H94+H95+H96+H99+H97+H98</f>
        <v>152331.19</v>
      </c>
      <c r="I92" s="90">
        <f>I93+I94+I95+I96+I99+I97+I98</f>
        <v>143479.58000000002</v>
      </c>
      <c r="J92" s="95">
        <f t="shared" si="16"/>
        <v>94.18923334085424</v>
      </c>
      <c r="K92" s="3">
        <f t="shared" si="15"/>
        <v>106.90711549109355</v>
      </c>
      <c r="L92" s="164">
        <f>(I92/$I$727)*100</f>
        <v>0.5296699109011682</v>
      </c>
    </row>
    <row r="93" spans="1:12" ht="20.25" customHeight="1">
      <c r="A93" s="192"/>
      <c r="B93" s="192"/>
      <c r="C93" s="13" t="s">
        <v>39</v>
      </c>
      <c r="D93" s="13" t="s">
        <v>267</v>
      </c>
      <c r="E93" s="83">
        <v>96360.79</v>
      </c>
      <c r="F93" s="97">
        <v>97</v>
      </c>
      <c r="G93" s="83">
        <v>100652.19</v>
      </c>
      <c r="H93" s="83">
        <v>107551.19</v>
      </c>
      <c r="I93" s="83">
        <v>105032.27</v>
      </c>
      <c r="J93" s="97">
        <f t="shared" si="16"/>
        <v>97.6579338638652</v>
      </c>
      <c r="K93" s="47">
        <f t="shared" si="15"/>
        <v>108.99897146961955</v>
      </c>
      <c r="L93" s="175">
        <f aca="true" t="shared" si="17" ref="L93:L100">(I93/$I$727)*100</f>
        <v>0.38773763550637275</v>
      </c>
    </row>
    <row r="94" spans="1:12" ht="20.25" customHeight="1">
      <c r="A94" s="192"/>
      <c r="B94" s="192"/>
      <c r="C94" s="13">
        <v>4040</v>
      </c>
      <c r="D94" s="13" t="s">
        <v>268</v>
      </c>
      <c r="E94" s="83">
        <v>7782.78</v>
      </c>
      <c r="F94" s="97">
        <v>98.5</v>
      </c>
      <c r="G94" s="83">
        <v>7900</v>
      </c>
      <c r="H94" s="83">
        <v>7900</v>
      </c>
      <c r="I94" s="83">
        <v>7880.23</v>
      </c>
      <c r="J94" s="96">
        <f t="shared" si="16"/>
        <v>99.74974683544303</v>
      </c>
      <c r="K94" s="47">
        <f t="shared" si="15"/>
        <v>101.25212327728651</v>
      </c>
      <c r="L94" s="175">
        <f t="shared" si="17"/>
        <v>0.029090695149656228</v>
      </c>
    </row>
    <row r="95" spans="1:12" ht="21" customHeight="1">
      <c r="A95" s="192"/>
      <c r="B95" s="192"/>
      <c r="C95" s="13">
        <v>4110</v>
      </c>
      <c r="D95" s="13" t="s">
        <v>276</v>
      </c>
      <c r="E95" s="83">
        <v>17805.94</v>
      </c>
      <c r="F95" s="97">
        <v>87.8</v>
      </c>
      <c r="G95" s="83">
        <v>18500</v>
      </c>
      <c r="H95" s="83">
        <v>21000</v>
      </c>
      <c r="I95" s="83">
        <v>19455.33</v>
      </c>
      <c r="J95" s="96">
        <f t="shared" si="16"/>
        <v>92.64442857142858</v>
      </c>
      <c r="K95" s="47">
        <f t="shared" si="15"/>
        <v>109.26314477079</v>
      </c>
      <c r="L95" s="175">
        <f t="shared" si="17"/>
        <v>0.07182139024698028</v>
      </c>
    </row>
    <row r="96" spans="1:12" ht="21" customHeight="1">
      <c r="A96" s="192"/>
      <c r="B96" s="192"/>
      <c r="C96" s="13">
        <v>4120</v>
      </c>
      <c r="D96" s="13" t="s">
        <v>28</v>
      </c>
      <c r="E96" s="83">
        <v>1627.4</v>
      </c>
      <c r="F96" s="97">
        <v>63</v>
      </c>
      <c r="G96" s="83">
        <v>2530</v>
      </c>
      <c r="H96" s="83">
        <v>1330</v>
      </c>
      <c r="I96" s="83">
        <v>1212.84</v>
      </c>
      <c r="J96" s="97">
        <f t="shared" si="16"/>
        <v>91.19097744360901</v>
      </c>
      <c r="K96" s="47">
        <f t="shared" si="15"/>
        <v>74.52623817131621</v>
      </c>
      <c r="L96" s="175">
        <f t="shared" si="17"/>
        <v>0.004477326005117751</v>
      </c>
    </row>
    <row r="97" spans="1:12" ht="20.25" customHeight="1">
      <c r="A97" s="192"/>
      <c r="B97" s="192"/>
      <c r="C97" s="13">
        <v>4210</v>
      </c>
      <c r="D97" s="13" t="s">
        <v>14</v>
      </c>
      <c r="E97" s="83">
        <v>3743.25</v>
      </c>
      <c r="F97" s="97">
        <v>53.9</v>
      </c>
      <c r="G97" s="83">
        <v>8250</v>
      </c>
      <c r="H97" s="83">
        <v>5250</v>
      </c>
      <c r="I97" s="83">
        <v>2344.91</v>
      </c>
      <c r="J97" s="96">
        <f t="shared" si="16"/>
        <v>44.66495238095238</v>
      </c>
      <c r="K97" s="47">
        <f t="shared" si="15"/>
        <v>62.64369197889535</v>
      </c>
      <c r="L97" s="175">
        <f t="shared" si="17"/>
        <v>0.008656481087909918</v>
      </c>
    </row>
    <row r="98" spans="1:12" ht="23.25" customHeight="1">
      <c r="A98" s="192"/>
      <c r="B98" s="192"/>
      <c r="C98" s="13">
        <v>4300</v>
      </c>
      <c r="D98" s="13" t="s">
        <v>19</v>
      </c>
      <c r="E98" s="83">
        <v>3789.41</v>
      </c>
      <c r="F98" s="97">
        <v>97.2</v>
      </c>
      <c r="G98" s="83">
        <v>3000</v>
      </c>
      <c r="H98" s="83">
        <v>6000</v>
      </c>
      <c r="I98" s="83">
        <v>4254</v>
      </c>
      <c r="J98" s="96">
        <f t="shared" si="16"/>
        <v>70.89999999999999</v>
      </c>
      <c r="K98" s="47">
        <f t="shared" si="15"/>
        <v>112.26021992869603</v>
      </c>
      <c r="L98" s="175">
        <f t="shared" si="17"/>
        <v>0.015704086957695092</v>
      </c>
    </row>
    <row r="99" spans="1:12" ht="11.25">
      <c r="A99" s="192"/>
      <c r="B99" s="192"/>
      <c r="C99" s="13">
        <v>4440</v>
      </c>
      <c r="D99" s="13" t="s">
        <v>61</v>
      </c>
      <c r="E99" s="83">
        <v>3100</v>
      </c>
      <c r="F99" s="97">
        <v>100</v>
      </c>
      <c r="G99" s="83">
        <v>3300</v>
      </c>
      <c r="H99" s="83">
        <v>3300</v>
      </c>
      <c r="I99" s="83">
        <v>3300</v>
      </c>
      <c r="J99" s="97">
        <f>(I99/H99)*100</f>
        <v>100</v>
      </c>
      <c r="K99" s="47">
        <f t="shared" si="15"/>
        <v>106.4516129032258</v>
      </c>
      <c r="L99" s="164">
        <f t="shared" si="17"/>
        <v>0.012182295947436248</v>
      </c>
    </row>
    <row r="100" spans="1:12" ht="11.25">
      <c r="A100" s="192"/>
      <c r="B100" s="190">
        <v>75022</v>
      </c>
      <c r="C100" s="2"/>
      <c r="D100" s="2" t="s">
        <v>62</v>
      </c>
      <c r="E100" s="90">
        <f>E101+E102+E103+E104+E105</f>
        <v>71768.08</v>
      </c>
      <c r="F100" s="93">
        <v>89</v>
      </c>
      <c r="G100" s="90">
        <f>G101+G102+G103+G104+G105</f>
        <v>65500</v>
      </c>
      <c r="H100" s="90">
        <f>H101+H102+H103+H104+H105</f>
        <v>79500</v>
      </c>
      <c r="I100" s="90">
        <f>I101+I102+I103+I104+I105</f>
        <v>76648.06</v>
      </c>
      <c r="J100" s="95">
        <f>(I100/H100)*100</f>
        <v>96.4126540880503</v>
      </c>
      <c r="K100" s="3">
        <f t="shared" si="15"/>
        <v>106.79965243601333</v>
      </c>
      <c r="L100" s="164">
        <f t="shared" si="17"/>
        <v>0.28295434870207586</v>
      </c>
    </row>
    <row r="101" spans="1:12" ht="21" customHeight="1">
      <c r="A101" s="192"/>
      <c r="B101" s="192"/>
      <c r="C101" s="13">
        <v>3030</v>
      </c>
      <c r="D101" s="13" t="s">
        <v>314</v>
      </c>
      <c r="E101" s="83">
        <v>57153.52</v>
      </c>
      <c r="F101" s="97">
        <v>90</v>
      </c>
      <c r="G101" s="83">
        <v>53000</v>
      </c>
      <c r="H101" s="83">
        <v>55200</v>
      </c>
      <c r="I101" s="83">
        <v>55019.86</v>
      </c>
      <c r="J101" s="96">
        <f aca="true" t="shared" si="18" ref="J101:J148">(I101/H101)*100</f>
        <v>99.67365942028985</v>
      </c>
      <c r="K101" s="47">
        <f t="shared" si="15"/>
        <v>96.26679161668433</v>
      </c>
      <c r="L101" s="165"/>
    </row>
    <row r="102" spans="1:12" ht="20.25" customHeight="1">
      <c r="A102" s="192"/>
      <c r="B102" s="192"/>
      <c r="C102" s="13">
        <v>4210</v>
      </c>
      <c r="D102" s="13" t="s">
        <v>14</v>
      </c>
      <c r="E102" s="83">
        <v>7964.46</v>
      </c>
      <c r="F102" s="97">
        <v>88.5</v>
      </c>
      <c r="G102" s="83">
        <v>5000</v>
      </c>
      <c r="H102" s="83">
        <v>14700</v>
      </c>
      <c r="I102" s="83">
        <v>12660.69</v>
      </c>
      <c r="J102" s="96">
        <f t="shared" si="18"/>
        <v>86.12714285714286</v>
      </c>
      <c r="K102" s="47">
        <f t="shared" si="15"/>
        <v>158.96482624057376</v>
      </c>
      <c r="L102" s="165"/>
    </row>
    <row r="103" spans="1:12" ht="21.75" customHeight="1">
      <c r="A103" s="192"/>
      <c r="B103" s="192"/>
      <c r="C103" s="13">
        <v>4300</v>
      </c>
      <c r="D103" s="13" t="s">
        <v>19</v>
      </c>
      <c r="E103" s="83">
        <v>6650.1</v>
      </c>
      <c r="F103" s="97">
        <v>88.7</v>
      </c>
      <c r="G103" s="83">
        <v>7000</v>
      </c>
      <c r="H103" s="83">
        <v>9100</v>
      </c>
      <c r="I103" s="83">
        <v>8967.51</v>
      </c>
      <c r="J103" s="96">
        <f t="shared" si="18"/>
        <v>98.54406593406594</v>
      </c>
      <c r="K103" s="47">
        <f t="shared" si="15"/>
        <v>134.8477466504263</v>
      </c>
      <c r="L103" s="165"/>
    </row>
    <row r="104" spans="1:12" ht="21" customHeight="1">
      <c r="A104" s="192"/>
      <c r="B104" s="192"/>
      <c r="C104" s="13">
        <v>4410</v>
      </c>
      <c r="D104" s="13" t="s">
        <v>64</v>
      </c>
      <c r="E104" s="83"/>
      <c r="F104" s="97"/>
      <c r="G104" s="83">
        <v>300</v>
      </c>
      <c r="H104" s="83">
        <v>300</v>
      </c>
      <c r="I104" s="83"/>
      <c r="J104" s="96">
        <f t="shared" si="18"/>
        <v>0</v>
      </c>
      <c r="K104" s="47"/>
      <c r="L104" s="165"/>
    </row>
    <row r="105" spans="1:12" ht="22.5">
      <c r="A105" s="192"/>
      <c r="B105" s="193"/>
      <c r="C105" s="13">
        <v>4420</v>
      </c>
      <c r="D105" s="13" t="s">
        <v>65</v>
      </c>
      <c r="E105" s="83"/>
      <c r="F105" s="97"/>
      <c r="G105" s="83">
        <v>200</v>
      </c>
      <c r="H105" s="83">
        <v>200</v>
      </c>
      <c r="I105" s="83"/>
      <c r="J105" s="96">
        <f t="shared" si="18"/>
        <v>0</v>
      </c>
      <c r="K105" s="47"/>
      <c r="L105" s="165"/>
    </row>
    <row r="106" spans="1:12" ht="11.25">
      <c r="A106" s="192"/>
      <c r="B106" s="190">
        <v>75023</v>
      </c>
      <c r="C106" s="2"/>
      <c r="D106" s="2" t="s">
        <v>66</v>
      </c>
      <c r="E106" s="81">
        <f>E107+E108+E109+E110+E111+E112+E113+E114+E115+E116+E117+E118+E119+E123+E124+E125+E126+E128+E132+E120+E121+E122+E131+E130+E127+E129+E133+E134</f>
        <v>2057315.1199999999</v>
      </c>
      <c r="F106" s="97">
        <v>88.5</v>
      </c>
      <c r="G106" s="81">
        <f>G107+G108+G109+G110+G111+G112+G113+G114+G115+G116+G117+G118+G119+G123+G124+G125+G126+G128+G132+G120+G121+G122+G131+G130+G127+G129+G133+G134</f>
        <v>2970225</v>
      </c>
      <c r="H106" s="81">
        <f>H107+H108+H109+H110+H111+H112+H113+H114+H115+H116+H117+H118+H119+H123+H124+H125+H126+H128+H132+H120+H121+H122+H131+H130+H127+H129+H133+H134</f>
        <v>3039767.34</v>
      </c>
      <c r="I106" s="81">
        <f>I107+I108+I109+I110+I111+I112+I113+I114+I115+I116+I117+I118+I119+I123+I124+I125+I126+I128+I132+I120+I121+I122+I131+I130+I127+I129+I133+I134</f>
        <v>2953615.65</v>
      </c>
      <c r="J106" s="20">
        <f t="shared" si="18"/>
        <v>97.16584592293172</v>
      </c>
      <c r="K106" s="3">
        <f t="shared" si="15"/>
        <v>143.56651644109823</v>
      </c>
      <c r="L106" s="164">
        <f>(I106/$I$727)*100</f>
        <v>10.903581807054326</v>
      </c>
    </row>
    <row r="107" spans="1:12" ht="31.5" customHeight="1">
      <c r="A107" s="192"/>
      <c r="B107" s="192"/>
      <c r="C107" s="13" t="s">
        <v>38</v>
      </c>
      <c r="D107" s="13" t="s">
        <v>269</v>
      </c>
      <c r="E107" s="83">
        <v>9372.18</v>
      </c>
      <c r="F107" s="97">
        <v>95.2</v>
      </c>
      <c r="G107" s="83">
        <v>6000</v>
      </c>
      <c r="H107" s="83">
        <v>6000</v>
      </c>
      <c r="I107" s="83">
        <v>5505.05</v>
      </c>
      <c r="J107" s="96">
        <f t="shared" si="18"/>
        <v>91.75083333333333</v>
      </c>
      <c r="K107" s="47">
        <f t="shared" si="15"/>
        <v>58.73820178443009</v>
      </c>
      <c r="L107" s="165">
        <f aca="true" t="shared" si="19" ref="L107:L114">(I107/$I$727)*100</f>
        <v>0.020322469183464826</v>
      </c>
    </row>
    <row r="108" spans="1:12" ht="21.75" customHeight="1">
      <c r="A108" s="192"/>
      <c r="B108" s="192"/>
      <c r="C108" s="13" t="s">
        <v>39</v>
      </c>
      <c r="D108" s="13" t="s">
        <v>270</v>
      </c>
      <c r="E108" s="83">
        <v>1255268.43</v>
      </c>
      <c r="F108" s="97">
        <v>94.5</v>
      </c>
      <c r="G108" s="83">
        <v>1375000</v>
      </c>
      <c r="H108" s="83">
        <v>1433400</v>
      </c>
      <c r="I108" s="83">
        <v>1394874.24</v>
      </c>
      <c r="J108" s="96">
        <f t="shared" si="18"/>
        <v>97.31228128924236</v>
      </c>
      <c r="K108" s="47">
        <f t="shared" si="15"/>
        <v>111.12159014466731</v>
      </c>
      <c r="L108" s="165">
        <f t="shared" si="19"/>
        <v>5.14932448519249</v>
      </c>
    </row>
    <row r="109" spans="1:12" ht="19.5" customHeight="1">
      <c r="A109" s="192"/>
      <c r="B109" s="192"/>
      <c r="C109" s="13" t="s">
        <v>40</v>
      </c>
      <c r="D109" s="13" t="s">
        <v>180</v>
      </c>
      <c r="E109" s="83">
        <v>97134.32</v>
      </c>
      <c r="F109" s="97">
        <v>98.5</v>
      </c>
      <c r="G109" s="83">
        <v>102300</v>
      </c>
      <c r="H109" s="83">
        <v>99150</v>
      </c>
      <c r="I109" s="83">
        <v>99071.24</v>
      </c>
      <c r="J109" s="96">
        <f t="shared" si="18"/>
        <v>99.92056480080687</v>
      </c>
      <c r="K109" s="47">
        <f t="shared" si="15"/>
        <v>101.9940634782845</v>
      </c>
      <c r="L109" s="165">
        <f t="shared" si="19"/>
        <v>0.3657318683513588</v>
      </c>
    </row>
    <row r="110" spans="1:12" ht="20.25" customHeight="1">
      <c r="A110" s="192"/>
      <c r="B110" s="192"/>
      <c r="C110" s="13" t="s">
        <v>26</v>
      </c>
      <c r="D110" s="13" t="s">
        <v>277</v>
      </c>
      <c r="E110" s="83">
        <v>223184.24</v>
      </c>
      <c r="F110" s="97">
        <v>93.3</v>
      </c>
      <c r="G110" s="83">
        <v>200000</v>
      </c>
      <c r="H110" s="83">
        <v>256550</v>
      </c>
      <c r="I110" s="83">
        <v>239525</v>
      </c>
      <c r="J110" s="96">
        <f t="shared" si="18"/>
        <v>93.36386669265251</v>
      </c>
      <c r="K110" s="47">
        <f t="shared" si="15"/>
        <v>107.32164600869667</v>
      </c>
      <c r="L110" s="165">
        <f t="shared" si="19"/>
        <v>0.884231647518081</v>
      </c>
    </row>
    <row r="111" spans="1:12" ht="20.25" customHeight="1">
      <c r="A111" s="192"/>
      <c r="B111" s="192"/>
      <c r="C111" s="13" t="s">
        <v>27</v>
      </c>
      <c r="D111" s="13" t="s">
        <v>67</v>
      </c>
      <c r="E111" s="83">
        <v>21662.72</v>
      </c>
      <c r="F111" s="97">
        <v>61.7</v>
      </c>
      <c r="G111" s="83">
        <v>27000</v>
      </c>
      <c r="H111" s="83">
        <v>24400</v>
      </c>
      <c r="I111" s="83">
        <v>22204.82</v>
      </c>
      <c r="J111" s="96">
        <f t="shared" si="18"/>
        <v>91.00336065573771</v>
      </c>
      <c r="K111" s="47">
        <f t="shared" si="15"/>
        <v>102.5024558319546</v>
      </c>
      <c r="L111" s="165">
        <f t="shared" si="19"/>
        <v>0.08197142081804587</v>
      </c>
    </row>
    <row r="112" spans="1:12" ht="31.5" customHeight="1">
      <c r="A112" s="192"/>
      <c r="B112" s="192"/>
      <c r="C112" s="13" t="s">
        <v>68</v>
      </c>
      <c r="D112" s="13" t="s">
        <v>181</v>
      </c>
      <c r="E112" s="83">
        <v>25793</v>
      </c>
      <c r="F112" s="97">
        <v>90.5</v>
      </c>
      <c r="G112" s="83">
        <v>25000</v>
      </c>
      <c r="H112" s="83">
        <v>25000</v>
      </c>
      <c r="I112" s="83">
        <v>19559</v>
      </c>
      <c r="J112" s="96">
        <f t="shared" si="18"/>
        <v>78.236</v>
      </c>
      <c r="K112" s="47">
        <f t="shared" si="15"/>
        <v>75.83065172721281</v>
      </c>
      <c r="L112" s="165">
        <f t="shared" si="19"/>
        <v>0.0722040989199714</v>
      </c>
    </row>
    <row r="113" spans="1:12" ht="19.5" customHeight="1">
      <c r="A113" s="192"/>
      <c r="B113" s="192"/>
      <c r="C113" s="13" t="s">
        <v>29</v>
      </c>
      <c r="D113" s="13" t="s">
        <v>30</v>
      </c>
      <c r="E113" s="83">
        <v>12270</v>
      </c>
      <c r="F113" s="97">
        <v>72.2</v>
      </c>
      <c r="G113" s="83">
        <v>10000</v>
      </c>
      <c r="H113" s="83">
        <v>10000</v>
      </c>
      <c r="I113" s="83">
        <v>9262.18</v>
      </c>
      <c r="J113" s="96">
        <f t="shared" si="18"/>
        <v>92.6218</v>
      </c>
      <c r="K113" s="47">
        <f t="shared" si="15"/>
        <v>75.48638956805216</v>
      </c>
      <c r="L113" s="165">
        <f t="shared" si="19"/>
        <v>0.0341923084480076</v>
      </c>
    </row>
    <row r="114" spans="1:12" ht="19.5" customHeight="1">
      <c r="A114" s="192"/>
      <c r="B114" s="192"/>
      <c r="C114" s="13" t="s">
        <v>31</v>
      </c>
      <c r="D114" s="13" t="s">
        <v>14</v>
      </c>
      <c r="E114" s="83">
        <v>155148.42</v>
      </c>
      <c r="F114" s="97">
        <v>82.9</v>
      </c>
      <c r="G114" s="83">
        <v>160000</v>
      </c>
      <c r="H114" s="83">
        <v>95700</v>
      </c>
      <c r="I114" s="83">
        <v>94992.64</v>
      </c>
      <c r="J114" s="96">
        <f t="shared" si="18"/>
        <v>99.26085684430512</v>
      </c>
      <c r="K114" s="47">
        <f t="shared" si="15"/>
        <v>61.22694642974772</v>
      </c>
      <c r="L114" s="165">
        <f t="shared" si="19"/>
        <v>0.35067528888129407</v>
      </c>
    </row>
    <row r="115" spans="1:12" ht="15.75" customHeight="1">
      <c r="A115" s="192"/>
      <c r="B115" s="192"/>
      <c r="C115" s="13" t="s">
        <v>32</v>
      </c>
      <c r="D115" s="13" t="s">
        <v>15</v>
      </c>
      <c r="E115" s="83">
        <v>28450.17</v>
      </c>
      <c r="F115" s="97">
        <v>80.8</v>
      </c>
      <c r="G115" s="83">
        <v>35000</v>
      </c>
      <c r="H115" s="83">
        <v>25000</v>
      </c>
      <c r="I115" s="83">
        <v>21464.51</v>
      </c>
      <c r="J115" s="96">
        <f t="shared" si="18"/>
        <v>85.85803999999999</v>
      </c>
      <c r="K115" s="47">
        <f t="shared" si="15"/>
        <v>75.44598151786087</v>
      </c>
      <c r="L115" s="165">
        <f aca="true" t="shared" si="20" ref="L115:L121">(I115/$I$727)*100</f>
        <v>0.079238488844456</v>
      </c>
    </row>
    <row r="116" spans="1:12" ht="18.75" customHeight="1">
      <c r="A116" s="192"/>
      <c r="B116" s="192"/>
      <c r="C116" s="13" t="s">
        <v>16</v>
      </c>
      <c r="D116" s="13" t="s">
        <v>17</v>
      </c>
      <c r="E116" s="83"/>
      <c r="F116" s="97"/>
      <c r="G116" s="83">
        <v>10000</v>
      </c>
      <c r="H116" s="83">
        <v>1000</v>
      </c>
      <c r="I116" s="83"/>
      <c r="J116" s="96">
        <f t="shared" si="18"/>
        <v>0</v>
      </c>
      <c r="K116" s="47"/>
      <c r="L116" s="165">
        <f t="shared" si="20"/>
        <v>0</v>
      </c>
    </row>
    <row r="117" spans="1:12" ht="21" customHeight="1">
      <c r="A117" s="192"/>
      <c r="B117" s="192"/>
      <c r="C117" s="13" t="s">
        <v>69</v>
      </c>
      <c r="D117" s="13" t="s">
        <v>70</v>
      </c>
      <c r="E117" s="83">
        <v>1495</v>
      </c>
      <c r="F117" s="97">
        <v>93.4</v>
      </c>
      <c r="G117" s="83">
        <v>1500</v>
      </c>
      <c r="H117" s="83">
        <v>1500</v>
      </c>
      <c r="I117" s="83">
        <v>910</v>
      </c>
      <c r="J117" s="96">
        <f>(I117/H117)*100</f>
        <v>60.66666666666667</v>
      </c>
      <c r="K117" s="47">
        <f t="shared" si="15"/>
        <v>60.86956521739131</v>
      </c>
      <c r="L117" s="165">
        <f t="shared" si="20"/>
        <v>0.00335936039762636</v>
      </c>
    </row>
    <row r="118" spans="1:12" ht="19.5" customHeight="1">
      <c r="A118" s="192"/>
      <c r="B118" s="192"/>
      <c r="C118" s="13" t="s">
        <v>18</v>
      </c>
      <c r="D118" s="13" t="s">
        <v>19</v>
      </c>
      <c r="E118" s="83">
        <v>105700.58</v>
      </c>
      <c r="F118" s="97">
        <v>81</v>
      </c>
      <c r="G118" s="83">
        <v>86000</v>
      </c>
      <c r="H118" s="83">
        <v>128492</v>
      </c>
      <c r="I118" s="83">
        <v>121072.74</v>
      </c>
      <c r="J118" s="97">
        <f t="shared" si="18"/>
        <v>94.22589733212962</v>
      </c>
      <c r="K118" s="47">
        <f t="shared" si="15"/>
        <v>114.54311792801894</v>
      </c>
      <c r="L118" s="165">
        <f t="shared" si="20"/>
        <v>0.44695271207484927</v>
      </c>
    </row>
    <row r="119" spans="1:12" ht="20.25" customHeight="1">
      <c r="A119" s="192"/>
      <c r="B119" s="192"/>
      <c r="C119" s="13" t="s">
        <v>71</v>
      </c>
      <c r="D119" s="13" t="s">
        <v>72</v>
      </c>
      <c r="E119" s="83">
        <v>5562.56</v>
      </c>
      <c r="F119" s="97">
        <v>92.7</v>
      </c>
      <c r="G119" s="83">
        <v>3660</v>
      </c>
      <c r="H119" s="83">
        <v>5360</v>
      </c>
      <c r="I119" s="83">
        <v>4710.02</v>
      </c>
      <c r="J119" s="96">
        <f t="shared" si="18"/>
        <v>87.87350746268658</v>
      </c>
      <c r="K119" s="47">
        <f t="shared" si="15"/>
        <v>84.67360352068113</v>
      </c>
      <c r="L119" s="165">
        <f>(I119/$I$727)*100</f>
        <v>0.01738753259343748</v>
      </c>
    </row>
    <row r="120" spans="1:12" ht="43.5" customHeight="1">
      <c r="A120" s="192"/>
      <c r="B120" s="192"/>
      <c r="C120" s="13">
        <v>4360</v>
      </c>
      <c r="D120" s="13" t="s">
        <v>271</v>
      </c>
      <c r="E120" s="83">
        <v>7488.38</v>
      </c>
      <c r="F120" s="97">
        <v>81</v>
      </c>
      <c r="G120" s="83">
        <v>7700</v>
      </c>
      <c r="H120" s="83">
        <v>7900</v>
      </c>
      <c r="I120" s="83">
        <v>7350.41</v>
      </c>
      <c r="J120" s="96">
        <f t="shared" si="18"/>
        <v>93.04316455696203</v>
      </c>
      <c r="K120" s="47">
        <f t="shared" si="15"/>
        <v>98.1575454237098</v>
      </c>
      <c r="L120" s="165">
        <f t="shared" si="20"/>
        <v>0.027134809077271175</v>
      </c>
    </row>
    <row r="121" spans="1:12" ht="42.75" customHeight="1">
      <c r="A121" s="192"/>
      <c r="B121" s="192"/>
      <c r="C121" s="13">
        <v>4370</v>
      </c>
      <c r="D121" s="13" t="s">
        <v>272</v>
      </c>
      <c r="E121" s="83">
        <v>9781.36</v>
      </c>
      <c r="F121" s="97">
        <v>90.1</v>
      </c>
      <c r="G121" s="83">
        <v>9360</v>
      </c>
      <c r="H121" s="83">
        <v>10160</v>
      </c>
      <c r="I121" s="83">
        <v>9787.31</v>
      </c>
      <c r="J121" s="96">
        <f t="shared" si="18"/>
        <v>96.33179133858268</v>
      </c>
      <c r="K121" s="47">
        <f t="shared" si="15"/>
        <v>100.06082998683208</v>
      </c>
      <c r="L121" s="165">
        <f t="shared" si="20"/>
        <v>0.03613088089372796</v>
      </c>
    </row>
    <row r="122" spans="1:12" ht="32.25" customHeight="1">
      <c r="A122" s="192"/>
      <c r="B122" s="192"/>
      <c r="C122" s="13">
        <v>4380</v>
      </c>
      <c r="D122" s="13" t="s">
        <v>213</v>
      </c>
      <c r="E122" s="83"/>
      <c r="F122" s="97"/>
      <c r="G122" s="83">
        <v>200</v>
      </c>
      <c r="H122" s="83">
        <v>200</v>
      </c>
      <c r="I122" s="83"/>
      <c r="J122" s="96">
        <f t="shared" si="18"/>
        <v>0</v>
      </c>
      <c r="K122" s="47"/>
      <c r="L122" s="165"/>
    </row>
    <row r="123" spans="1:12" ht="20.25" customHeight="1">
      <c r="A123" s="192"/>
      <c r="B123" s="192"/>
      <c r="C123" s="13" t="s">
        <v>73</v>
      </c>
      <c r="D123" s="13" t="s">
        <v>64</v>
      </c>
      <c r="E123" s="83">
        <v>12988.2</v>
      </c>
      <c r="F123" s="97">
        <v>86.6</v>
      </c>
      <c r="G123" s="83">
        <v>10000</v>
      </c>
      <c r="H123" s="83">
        <v>16000</v>
      </c>
      <c r="I123" s="83">
        <v>14610.23</v>
      </c>
      <c r="J123" s="96">
        <f t="shared" si="18"/>
        <v>91.3139375</v>
      </c>
      <c r="K123" s="47">
        <f t="shared" si="15"/>
        <v>112.48848955205493</v>
      </c>
      <c r="L123" s="165">
        <f aca="true" t="shared" si="21" ref="L123:L130">(I123/$I$727)*100</f>
        <v>0.05393519567276106</v>
      </c>
    </row>
    <row r="124" spans="1:12" ht="20.25" customHeight="1">
      <c r="A124" s="192"/>
      <c r="B124" s="192"/>
      <c r="C124" s="13" t="s">
        <v>74</v>
      </c>
      <c r="D124" s="13" t="s">
        <v>65</v>
      </c>
      <c r="E124" s="83"/>
      <c r="F124" s="97"/>
      <c r="G124" s="83">
        <v>200</v>
      </c>
      <c r="H124" s="83">
        <v>200</v>
      </c>
      <c r="I124" s="83"/>
      <c r="J124" s="96">
        <f t="shared" si="18"/>
        <v>0</v>
      </c>
      <c r="K124" s="47"/>
      <c r="L124" s="165">
        <f t="shared" si="21"/>
        <v>0</v>
      </c>
    </row>
    <row r="125" spans="1:12" ht="22.5">
      <c r="A125" s="192"/>
      <c r="B125" s="192"/>
      <c r="C125" s="13" t="s">
        <v>50</v>
      </c>
      <c r="D125" s="13" t="s">
        <v>75</v>
      </c>
      <c r="E125" s="83">
        <v>11369.23</v>
      </c>
      <c r="F125" s="97">
        <v>87.5</v>
      </c>
      <c r="G125" s="83">
        <v>10000</v>
      </c>
      <c r="H125" s="83">
        <v>11000</v>
      </c>
      <c r="I125" s="83">
        <v>10754.92</v>
      </c>
      <c r="J125" s="96">
        <f t="shared" si="18"/>
        <v>97.772</v>
      </c>
      <c r="K125" s="47">
        <f t="shared" si="15"/>
        <v>94.59673170478564</v>
      </c>
      <c r="L125" s="165">
        <f t="shared" si="21"/>
        <v>0.0397029146457579</v>
      </c>
    </row>
    <row r="126" spans="1:12" ht="14.25" customHeight="1">
      <c r="A126" s="192"/>
      <c r="B126" s="192"/>
      <c r="C126" s="13" t="s">
        <v>42</v>
      </c>
      <c r="D126" s="13" t="s">
        <v>61</v>
      </c>
      <c r="E126" s="83">
        <v>35000</v>
      </c>
      <c r="F126" s="97">
        <v>100</v>
      </c>
      <c r="G126" s="83">
        <v>38000</v>
      </c>
      <c r="H126" s="83">
        <v>38000</v>
      </c>
      <c r="I126" s="83">
        <v>38000</v>
      </c>
      <c r="J126" s="97">
        <f t="shared" si="18"/>
        <v>100</v>
      </c>
      <c r="K126" s="47">
        <f t="shared" si="15"/>
        <v>108.57142857142857</v>
      </c>
      <c r="L126" s="165">
        <f t="shared" si="21"/>
        <v>0.14028098363714467</v>
      </c>
    </row>
    <row r="127" spans="1:12" ht="32.25" customHeight="1">
      <c r="A127" s="192"/>
      <c r="B127" s="192"/>
      <c r="C127" s="13">
        <v>4520</v>
      </c>
      <c r="D127" s="13" t="s">
        <v>261</v>
      </c>
      <c r="E127" s="83">
        <v>1404</v>
      </c>
      <c r="F127" s="97">
        <v>100</v>
      </c>
      <c r="G127" s="83"/>
      <c r="H127" s="83">
        <v>2808</v>
      </c>
      <c r="I127" s="83">
        <v>2808</v>
      </c>
      <c r="J127" s="97">
        <f t="shared" si="18"/>
        <v>100</v>
      </c>
      <c r="K127" s="47"/>
      <c r="L127" s="165">
        <f t="shared" si="21"/>
        <v>0.010366026369818482</v>
      </c>
    </row>
    <row r="128" spans="1:12" ht="20.25" customHeight="1">
      <c r="A128" s="192"/>
      <c r="B128" s="192"/>
      <c r="C128" s="13" t="s">
        <v>76</v>
      </c>
      <c r="D128" s="13" t="s">
        <v>77</v>
      </c>
      <c r="E128" s="83"/>
      <c r="F128" s="97"/>
      <c r="G128" s="83">
        <v>300</v>
      </c>
      <c r="H128" s="83">
        <v>300</v>
      </c>
      <c r="I128" s="83"/>
      <c r="J128" s="96">
        <f t="shared" si="18"/>
        <v>0</v>
      </c>
      <c r="K128" s="47"/>
      <c r="L128" s="165">
        <f t="shared" si="21"/>
        <v>0</v>
      </c>
    </row>
    <row r="129" spans="1:12" ht="54.75" customHeight="1">
      <c r="A129" s="192"/>
      <c r="B129" s="192"/>
      <c r="C129" s="13">
        <v>4590</v>
      </c>
      <c r="D129" s="13" t="s">
        <v>356</v>
      </c>
      <c r="E129" s="83">
        <v>2000</v>
      </c>
      <c r="F129" s="97">
        <v>100</v>
      </c>
      <c r="G129" s="83"/>
      <c r="H129" s="83">
        <v>3300</v>
      </c>
      <c r="I129" s="83">
        <v>3300</v>
      </c>
      <c r="J129" s="96">
        <f t="shared" si="18"/>
        <v>100</v>
      </c>
      <c r="K129" s="47"/>
      <c r="L129" s="165">
        <f t="shared" si="21"/>
        <v>0.012182295947436248</v>
      </c>
    </row>
    <row r="130" spans="1:12" ht="31.5" customHeight="1">
      <c r="A130" s="192"/>
      <c r="B130" s="192"/>
      <c r="C130" s="13">
        <v>4610</v>
      </c>
      <c r="D130" s="13" t="s">
        <v>184</v>
      </c>
      <c r="E130" s="83"/>
      <c r="F130" s="97"/>
      <c r="G130" s="83">
        <v>300</v>
      </c>
      <c r="H130" s="83">
        <v>300</v>
      </c>
      <c r="I130" s="83"/>
      <c r="J130" s="96">
        <f t="shared" si="18"/>
        <v>0</v>
      </c>
      <c r="K130" s="47"/>
      <c r="L130" s="165">
        <f t="shared" si="21"/>
        <v>0</v>
      </c>
    </row>
    <row r="131" spans="1:12" ht="21.75" customHeight="1">
      <c r="A131" s="192"/>
      <c r="B131" s="192"/>
      <c r="C131" s="13">
        <v>4700</v>
      </c>
      <c r="D131" s="13" t="s">
        <v>143</v>
      </c>
      <c r="E131" s="83">
        <v>14886.33</v>
      </c>
      <c r="F131" s="97">
        <v>93</v>
      </c>
      <c r="G131" s="83">
        <v>12000</v>
      </c>
      <c r="H131" s="83">
        <v>18300</v>
      </c>
      <c r="I131" s="83">
        <v>17106</v>
      </c>
      <c r="J131" s="96">
        <f t="shared" si="18"/>
        <v>93.47540983606557</v>
      </c>
      <c r="K131" s="47">
        <f t="shared" si="15"/>
        <v>114.91079399690858</v>
      </c>
      <c r="L131" s="165">
        <f>(I131/$I$727)*100</f>
        <v>0.06314859226571044</v>
      </c>
    </row>
    <row r="132" spans="1:12" ht="33" customHeight="1">
      <c r="A132" s="192"/>
      <c r="B132" s="192"/>
      <c r="C132" s="13" t="s">
        <v>51</v>
      </c>
      <c r="D132" s="13" t="s">
        <v>263</v>
      </c>
      <c r="E132" s="83">
        <v>21356</v>
      </c>
      <c r="F132" s="97">
        <v>22</v>
      </c>
      <c r="G132" s="83"/>
      <c r="H132" s="83">
        <v>8000</v>
      </c>
      <c r="I132" s="83">
        <v>5000</v>
      </c>
      <c r="J132" s="97">
        <f t="shared" si="18"/>
        <v>62.5</v>
      </c>
      <c r="K132" s="47">
        <f t="shared" si="15"/>
        <v>23.41262408690766</v>
      </c>
      <c r="L132" s="165">
        <f>(I132/$I$727)*100</f>
        <v>0.018458024162782194</v>
      </c>
    </row>
    <row r="133" spans="1:12" ht="33" customHeight="1">
      <c r="A133" s="192"/>
      <c r="B133" s="194"/>
      <c r="C133" s="13">
        <v>6067</v>
      </c>
      <c r="D133" s="13" t="s">
        <v>263</v>
      </c>
      <c r="E133" s="83"/>
      <c r="F133" s="97"/>
      <c r="G133" s="83">
        <v>714599.25</v>
      </c>
      <c r="H133" s="83">
        <v>689976.73</v>
      </c>
      <c r="I133" s="83">
        <v>689976.73</v>
      </c>
      <c r="J133" s="97">
        <f t="shared" si="18"/>
        <v>100</v>
      </c>
      <c r="K133" s="47"/>
      <c r="L133" s="165">
        <f>(I133/$I$727)*100</f>
        <v>2.547121430819489</v>
      </c>
    </row>
    <row r="134" spans="1:12" ht="33" customHeight="1">
      <c r="A134" s="192"/>
      <c r="B134" s="193"/>
      <c r="C134" s="13">
        <v>6069</v>
      </c>
      <c r="D134" s="13" t="s">
        <v>263</v>
      </c>
      <c r="E134" s="83"/>
      <c r="F134" s="97"/>
      <c r="G134" s="83">
        <v>126105.75</v>
      </c>
      <c r="H134" s="83">
        <v>121770.61</v>
      </c>
      <c r="I134" s="83">
        <v>121770.61</v>
      </c>
      <c r="J134" s="97">
        <f t="shared" si="18"/>
        <v>100</v>
      </c>
      <c r="K134" s="47"/>
      <c r="L134" s="165">
        <f>(I134/$I$727)*100</f>
        <v>0.4495289723393454</v>
      </c>
    </row>
    <row r="135" spans="1:12" ht="21">
      <c r="A135" s="192"/>
      <c r="B135" s="189">
        <v>75095</v>
      </c>
      <c r="C135" s="13"/>
      <c r="D135" s="2" t="s">
        <v>25</v>
      </c>
      <c r="E135" s="90">
        <f>SUM(E136:E148)</f>
        <v>160305.6</v>
      </c>
      <c r="F135" s="93">
        <v>79.1</v>
      </c>
      <c r="G135" s="90">
        <f>SUM(G136:G148)</f>
        <v>171100</v>
      </c>
      <c r="H135" s="90">
        <f>SUM(H136:H148)</f>
        <v>207409.18</v>
      </c>
      <c r="I135" s="90">
        <f>SUM(I136:I148)</f>
        <v>171992.84</v>
      </c>
      <c r="J135" s="95">
        <f>(I135/H135)*100</f>
        <v>82.92441057816245</v>
      </c>
      <c r="K135" s="3">
        <f t="shared" si="15"/>
        <v>107.2905999540877</v>
      </c>
      <c r="L135" s="164">
        <f>(I135/$I$727)*100</f>
        <v>0.6349295993091064</v>
      </c>
    </row>
    <row r="136" spans="1:12" ht="77.25" customHeight="1">
      <c r="A136" s="192"/>
      <c r="B136" s="192"/>
      <c r="C136" s="13" t="s">
        <v>78</v>
      </c>
      <c r="D136" s="13" t="s">
        <v>273</v>
      </c>
      <c r="E136" s="83">
        <v>4082.5</v>
      </c>
      <c r="F136" s="97">
        <v>90.7</v>
      </c>
      <c r="G136" s="83">
        <v>5000</v>
      </c>
      <c r="H136" s="83">
        <v>5000</v>
      </c>
      <c r="I136" s="83">
        <v>4046.5</v>
      </c>
      <c r="J136" s="96">
        <f t="shared" si="18"/>
        <v>80.93</v>
      </c>
      <c r="K136" s="47">
        <f t="shared" si="15"/>
        <v>99.11818738518065</v>
      </c>
      <c r="L136" s="164">
        <f aca="true" t="shared" si="22" ref="L136:L170">(I136/$I$727)*100</f>
        <v>0.014938078954939631</v>
      </c>
    </row>
    <row r="137" spans="1:12" ht="22.5">
      <c r="A137" s="192"/>
      <c r="B137" s="192"/>
      <c r="C137" s="13">
        <v>4100</v>
      </c>
      <c r="D137" s="13" t="s">
        <v>274</v>
      </c>
      <c r="E137" s="83">
        <v>57250.49</v>
      </c>
      <c r="F137" s="97">
        <v>72</v>
      </c>
      <c r="G137" s="83">
        <v>60000</v>
      </c>
      <c r="H137" s="83">
        <v>60000</v>
      </c>
      <c r="I137" s="83">
        <v>53389.18</v>
      </c>
      <c r="J137" s="96">
        <f t="shared" si="18"/>
        <v>88.98196666666666</v>
      </c>
      <c r="K137" s="47">
        <f t="shared" si="15"/>
        <v>93.25541143839992</v>
      </c>
      <c r="L137" s="165">
        <f t="shared" si="22"/>
        <v>0.1970917548942256</v>
      </c>
    </row>
    <row r="138" spans="1:12" ht="23.25" customHeight="1">
      <c r="A138" s="192"/>
      <c r="B138" s="192"/>
      <c r="C138" s="13" t="s">
        <v>26</v>
      </c>
      <c r="D138" s="13" t="s">
        <v>275</v>
      </c>
      <c r="E138" s="83">
        <v>869.12</v>
      </c>
      <c r="F138" s="97">
        <v>96.6</v>
      </c>
      <c r="G138" s="83">
        <v>1000</v>
      </c>
      <c r="H138" s="83">
        <v>1500</v>
      </c>
      <c r="I138" s="83">
        <v>1423.53</v>
      </c>
      <c r="J138" s="96">
        <f t="shared" si="18"/>
        <v>94.902</v>
      </c>
      <c r="K138" s="47">
        <f t="shared" si="15"/>
        <v>163.78981038291604</v>
      </c>
      <c r="L138" s="165">
        <f t="shared" si="22"/>
        <v>0.005255110227289067</v>
      </c>
    </row>
    <row r="139" spans="1:12" ht="24" customHeight="1">
      <c r="A139" s="192"/>
      <c r="B139" s="192"/>
      <c r="C139" s="13" t="s">
        <v>27</v>
      </c>
      <c r="D139" s="13" t="s">
        <v>67</v>
      </c>
      <c r="E139" s="83">
        <v>36.75</v>
      </c>
      <c r="F139" s="97">
        <v>33.4</v>
      </c>
      <c r="G139" s="83">
        <v>100</v>
      </c>
      <c r="H139" s="83">
        <v>200</v>
      </c>
      <c r="I139" s="83">
        <v>125.95</v>
      </c>
      <c r="J139" s="96">
        <f t="shared" si="18"/>
        <v>62.975</v>
      </c>
      <c r="K139" s="47">
        <f t="shared" si="15"/>
        <v>342.72108843537416</v>
      </c>
      <c r="L139" s="165">
        <f t="shared" si="22"/>
        <v>0.0004649576286604835</v>
      </c>
    </row>
    <row r="140" spans="1:12" ht="22.5">
      <c r="A140" s="192"/>
      <c r="B140" s="192"/>
      <c r="C140" s="13" t="s">
        <v>29</v>
      </c>
      <c r="D140" s="13" t="s">
        <v>30</v>
      </c>
      <c r="E140" s="83">
        <v>4985.2</v>
      </c>
      <c r="F140" s="97">
        <v>58</v>
      </c>
      <c r="G140" s="83">
        <v>5000</v>
      </c>
      <c r="H140" s="83">
        <v>9250</v>
      </c>
      <c r="I140" s="83">
        <v>8246.8</v>
      </c>
      <c r="J140" s="96">
        <f t="shared" si="18"/>
        <v>89.15459459459458</v>
      </c>
      <c r="K140" s="47">
        <f t="shared" si="15"/>
        <v>165.42565995346223</v>
      </c>
      <c r="L140" s="165">
        <f t="shared" si="22"/>
        <v>0.030443926733126438</v>
      </c>
    </row>
    <row r="141" spans="1:12" ht="22.5">
      <c r="A141" s="192"/>
      <c r="B141" s="192"/>
      <c r="C141" s="13" t="s">
        <v>31</v>
      </c>
      <c r="D141" s="13" t="s">
        <v>14</v>
      </c>
      <c r="E141" s="83">
        <v>45974.19</v>
      </c>
      <c r="F141" s="97">
        <v>81.4</v>
      </c>
      <c r="G141" s="83">
        <v>46000</v>
      </c>
      <c r="H141" s="83">
        <v>35750</v>
      </c>
      <c r="I141" s="83">
        <v>19322.23</v>
      </c>
      <c r="J141" s="96">
        <f t="shared" si="18"/>
        <v>54.0481958041958</v>
      </c>
      <c r="K141" s="47">
        <f aca="true" t="shared" si="23" ref="K141:K213">(I141/E141)*100</f>
        <v>42.02842942964302</v>
      </c>
      <c r="L141" s="165">
        <f t="shared" si="22"/>
        <v>0.071330037643767</v>
      </c>
    </row>
    <row r="142" spans="1:12" ht="21" customHeight="1">
      <c r="A142" s="192"/>
      <c r="B142" s="192"/>
      <c r="C142" s="13">
        <v>4217</v>
      </c>
      <c r="D142" s="13" t="s">
        <v>14</v>
      </c>
      <c r="E142" s="83"/>
      <c r="F142" s="97"/>
      <c r="G142" s="83"/>
      <c r="H142" s="83">
        <v>1055.68</v>
      </c>
      <c r="I142" s="83"/>
      <c r="J142" s="96">
        <f t="shared" si="18"/>
        <v>0</v>
      </c>
      <c r="K142" s="47"/>
      <c r="L142" s="165">
        <f t="shared" si="22"/>
        <v>0</v>
      </c>
    </row>
    <row r="143" spans="1:12" ht="19.5" customHeight="1">
      <c r="A143" s="192"/>
      <c r="B143" s="192"/>
      <c r="C143" s="13">
        <v>4219</v>
      </c>
      <c r="D143" s="13" t="s">
        <v>14</v>
      </c>
      <c r="E143" s="83"/>
      <c r="F143" s="97"/>
      <c r="G143" s="83"/>
      <c r="H143" s="83">
        <v>1653.5</v>
      </c>
      <c r="I143" s="83"/>
      <c r="J143" s="96">
        <f t="shared" si="18"/>
        <v>0</v>
      </c>
      <c r="K143" s="47"/>
      <c r="L143" s="165">
        <f t="shared" si="22"/>
        <v>0</v>
      </c>
    </row>
    <row r="144" spans="1:12" ht="20.25" customHeight="1">
      <c r="A144" s="192"/>
      <c r="B144" s="192"/>
      <c r="C144" s="13" t="s">
        <v>18</v>
      </c>
      <c r="D144" s="13" t="s">
        <v>19</v>
      </c>
      <c r="E144" s="83">
        <v>29582.03</v>
      </c>
      <c r="F144" s="97">
        <v>98.1</v>
      </c>
      <c r="G144" s="83">
        <v>35000</v>
      </c>
      <c r="H144" s="83">
        <v>41500</v>
      </c>
      <c r="I144" s="83">
        <v>39478.42</v>
      </c>
      <c r="J144" s="96">
        <f t="shared" si="18"/>
        <v>95.12872289156627</v>
      </c>
      <c r="K144" s="47">
        <f t="shared" si="23"/>
        <v>133.45405977885898</v>
      </c>
      <c r="L144" s="165">
        <f t="shared" si="22"/>
        <v>0.14573872605369276</v>
      </c>
    </row>
    <row r="145" spans="1:12" ht="19.5" customHeight="1">
      <c r="A145" s="192"/>
      <c r="B145" s="192"/>
      <c r="C145" s="13">
        <v>4307</v>
      </c>
      <c r="D145" s="13" t="s">
        <v>19</v>
      </c>
      <c r="E145" s="83"/>
      <c r="F145" s="97"/>
      <c r="G145" s="83"/>
      <c r="H145" s="83">
        <v>22500</v>
      </c>
      <c r="I145" s="83">
        <v>21368.94</v>
      </c>
      <c r="J145" s="96">
        <f t="shared" si="18"/>
        <v>94.97306666666667</v>
      </c>
      <c r="K145" s="47"/>
      <c r="L145" s="165">
        <f t="shared" si="22"/>
        <v>0.07888568217060858</v>
      </c>
    </row>
    <row r="146" spans="1:12" ht="20.25" customHeight="1">
      <c r="A146" s="192"/>
      <c r="B146" s="192"/>
      <c r="C146" s="13">
        <v>4309</v>
      </c>
      <c r="D146" s="13" t="s">
        <v>19</v>
      </c>
      <c r="E146" s="83"/>
      <c r="F146" s="97"/>
      <c r="G146" s="83"/>
      <c r="H146" s="83">
        <v>10000</v>
      </c>
      <c r="I146" s="83">
        <v>9174.82</v>
      </c>
      <c r="J146" s="96">
        <f t="shared" si="18"/>
        <v>91.7482</v>
      </c>
      <c r="K146" s="47"/>
      <c r="L146" s="165">
        <f t="shared" si="22"/>
        <v>0.03386980984983547</v>
      </c>
    </row>
    <row r="147" spans="1:12" ht="21" customHeight="1">
      <c r="A147" s="192"/>
      <c r="B147" s="192"/>
      <c r="C147" s="13">
        <v>4430</v>
      </c>
      <c r="D147" s="13" t="s">
        <v>33</v>
      </c>
      <c r="E147" s="83">
        <v>17453.97</v>
      </c>
      <c r="F147" s="97">
        <v>90</v>
      </c>
      <c r="G147" s="83">
        <v>16000</v>
      </c>
      <c r="H147" s="83">
        <v>16000</v>
      </c>
      <c r="I147" s="83">
        <v>15352.17</v>
      </c>
      <c r="J147" s="97">
        <f t="shared" si="18"/>
        <v>95.95106249999999</v>
      </c>
      <c r="K147" s="47">
        <f t="shared" si="23"/>
        <v>87.95804049164745</v>
      </c>
      <c r="L147" s="165">
        <f t="shared" si="22"/>
        <v>0.05667414496222799</v>
      </c>
    </row>
    <row r="148" spans="1:12" ht="32.25" customHeight="1">
      <c r="A148" s="193"/>
      <c r="B148" s="193"/>
      <c r="C148" s="13">
        <v>4610</v>
      </c>
      <c r="D148" s="13" t="s">
        <v>184</v>
      </c>
      <c r="E148" s="83">
        <v>71.35</v>
      </c>
      <c r="F148" s="97">
        <v>2</v>
      </c>
      <c r="G148" s="83">
        <v>3000</v>
      </c>
      <c r="H148" s="83">
        <v>3000</v>
      </c>
      <c r="I148" s="83">
        <v>64.3</v>
      </c>
      <c r="J148" s="97">
        <f t="shared" si="18"/>
        <v>2.143333333333333</v>
      </c>
      <c r="K148" s="47">
        <f t="shared" si="23"/>
        <v>90.11913104414857</v>
      </c>
      <c r="L148" s="165">
        <f t="shared" si="22"/>
        <v>0.00023737019073337903</v>
      </c>
    </row>
    <row r="149" spans="1:12" ht="42" customHeight="1">
      <c r="A149" s="195" t="s">
        <v>79</v>
      </c>
      <c r="B149" s="2"/>
      <c r="C149" s="2"/>
      <c r="D149" s="2" t="s">
        <v>80</v>
      </c>
      <c r="E149" s="90">
        <f>E150+E155+E163</f>
        <v>1507.77</v>
      </c>
      <c r="F149" s="93">
        <v>100</v>
      </c>
      <c r="G149" s="90">
        <f>G150+G155+G163</f>
        <v>1350</v>
      </c>
      <c r="H149" s="90">
        <f>H150+H155+H163</f>
        <v>84245</v>
      </c>
      <c r="I149" s="90">
        <f>I150+I155+I163</f>
        <v>82970</v>
      </c>
      <c r="J149" s="93">
        <f aca="true" t="shared" si="24" ref="J149:J170">(I149/H149)*100</f>
        <v>98.48655706570123</v>
      </c>
      <c r="K149" s="3">
        <f t="shared" si="23"/>
        <v>5502.82868076696</v>
      </c>
      <c r="L149" s="164">
        <f t="shared" si="22"/>
        <v>0.30629245295720775</v>
      </c>
    </row>
    <row r="150" spans="1:12" ht="43.5" customHeight="1">
      <c r="A150" s="192"/>
      <c r="B150" s="189">
        <v>75101</v>
      </c>
      <c r="C150" s="2"/>
      <c r="D150" s="2" t="s">
        <v>308</v>
      </c>
      <c r="E150" s="90">
        <f>E151+E152+E154+E153</f>
        <v>1507.77</v>
      </c>
      <c r="F150" s="93">
        <v>100</v>
      </c>
      <c r="G150" s="90">
        <f>G151+G152+G154+G153</f>
        <v>1350</v>
      </c>
      <c r="H150" s="90">
        <f>H151+H152+H154+H153</f>
        <v>1350</v>
      </c>
      <c r="I150" s="90">
        <f>I151+I152+I154+I153</f>
        <v>1350</v>
      </c>
      <c r="J150" s="93">
        <f t="shared" si="24"/>
        <v>100</v>
      </c>
      <c r="K150" s="3">
        <f t="shared" si="23"/>
        <v>89.53620247119919</v>
      </c>
      <c r="L150" s="164">
        <f t="shared" si="22"/>
        <v>0.004983666523951193</v>
      </c>
    </row>
    <row r="151" spans="1:12" ht="21.75" customHeight="1">
      <c r="A151" s="192"/>
      <c r="B151" s="204"/>
      <c r="C151" s="13">
        <v>4110</v>
      </c>
      <c r="D151" s="13" t="s">
        <v>276</v>
      </c>
      <c r="E151" s="83">
        <v>247.23</v>
      </c>
      <c r="F151" s="97">
        <v>100</v>
      </c>
      <c r="G151" s="83">
        <v>181.8</v>
      </c>
      <c r="H151" s="83">
        <v>187.24</v>
      </c>
      <c r="I151" s="83">
        <v>187.24</v>
      </c>
      <c r="J151" s="47">
        <f t="shared" si="24"/>
        <v>100</v>
      </c>
      <c r="K151" s="47">
        <f t="shared" si="23"/>
        <v>75.73514541115561</v>
      </c>
      <c r="L151" s="165">
        <f t="shared" si="22"/>
        <v>0.0006912160888478677</v>
      </c>
    </row>
    <row r="152" spans="1:12" ht="12.75" customHeight="1">
      <c r="A152" s="192"/>
      <c r="B152" s="204"/>
      <c r="C152" s="24">
        <v>4120</v>
      </c>
      <c r="D152" s="13" t="s">
        <v>41</v>
      </c>
      <c r="E152" s="83">
        <v>34.78</v>
      </c>
      <c r="F152" s="97">
        <v>100</v>
      </c>
      <c r="G152" s="83">
        <v>29.19</v>
      </c>
      <c r="H152" s="83">
        <v>26.61</v>
      </c>
      <c r="I152" s="83">
        <v>26.61</v>
      </c>
      <c r="J152" s="47">
        <f t="shared" si="24"/>
        <v>100</v>
      </c>
      <c r="K152" s="47">
        <f t="shared" si="23"/>
        <v>76.50948821161587</v>
      </c>
      <c r="L152" s="165">
        <f t="shared" si="22"/>
        <v>9.823360459432685E-05</v>
      </c>
    </row>
    <row r="153" spans="1:12" ht="20.25" customHeight="1">
      <c r="A153" s="192"/>
      <c r="B153" s="204"/>
      <c r="C153" s="13">
        <v>4170</v>
      </c>
      <c r="D153" s="13" t="s">
        <v>319</v>
      </c>
      <c r="E153" s="83">
        <v>1175.76</v>
      </c>
      <c r="F153" s="97">
        <v>100</v>
      </c>
      <c r="G153" s="83">
        <v>1089.01</v>
      </c>
      <c r="H153" s="83">
        <v>1086.15</v>
      </c>
      <c r="I153" s="83">
        <v>1086.15</v>
      </c>
      <c r="J153" s="47">
        <f t="shared" si="24"/>
        <v>100</v>
      </c>
      <c r="K153" s="47">
        <f t="shared" si="23"/>
        <v>92.37854664217188</v>
      </c>
      <c r="L153" s="165">
        <f t="shared" si="22"/>
        <v>0.004009636588881177</v>
      </c>
    </row>
    <row r="154" spans="1:12" ht="24" customHeight="1">
      <c r="A154" s="192"/>
      <c r="B154" s="204"/>
      <c r="C154" s="13">
        <v>4210</v>
      </c>
      <c r="D154" s="13" t="s">
        <v>14</v>
      </c>
      <c r="E154" s="83">
        <v>50</v>
      </c>
      <c r="F154" s="97">
        <v>100</v>
      </c>
      <c r="G154" s="83">
        <v>50</v>
      </c>
      <c r="H154" s="83">
        <v>50</v>
      </c>
      <c r="I154" s="83">
        <v>50</v>
      </c>
      <c r="J154" s="22">
        <f t="shared" si="24"/>
        <v>100</v>
      </c>
      <c r="K154" s="47">
        <f t="shared" si="23"/>
        <v>100</v>
      </c>
      <c r="L154" s="165">
        <f t="shared" si="22"/>
        <v>0.00018458024162782194</v>
      </c>
    </row>
    <row r="155" spans="1:12" ht="136.5">
      <c r="A155" s="194"/>
      <c r="B155" s="186">
        <v>75109</v>
      </c>
      <c r="C155" s="2"/>
      <c r="D155" s="2" t="s">
        <v>342</v>
      </c>
      <c r="E155" s="5">
        <f>E156+E157+E158+E159+E160+E161+E162</f>
        <v>0</v>
      </c>
      <c r="F155" s="3"/>
      <c r="G155" s="5">
        <f>G156+G157+G158+G159+G160+G161+G162</f>
        <v>0</v>
      </c>
      <c r="H155" s="5">
        <f>H156+H157+H158+H159+H160+H161+H162</f>
        <v>60247.99999999999</v>
      </c>
      <c r="I155" s="5">
        <f>I156+I157+I158+I159+I160+I161+I162</f>
        <v>58972.99999999999</v>
      </c>
      <c r="J155" s="22">
        <f t="shared" si="24"/>
        <v>97.88374717832957</v>
      </c>
      <c r="K155" s="47"/>
      <c r="L155" s="164">
        <f t="shared" si="22"/>
        <v>0.21770501179035084</v>
      </c>
    </row>
    <row r="156" spans="1:12" ht="33.75">
      <c r="A156" s="194"/>
      <c r="B156" s="187"/>
      <c r="C156" s="13">
        <v>3030</v>
      </c>
      <c r="D156" s="13" t="s">
        <v>63</v>
      </c>
      <c r="E156" s="83"/>
      <c r="F156" s="97"/>
      <c r="G156" s="83"/>
      <c r="H156" s="83">
        <v>38406.88</v>
      </c>
      <c r="I156" s="83">
        <v>38406.88</v>
      </c>
      <c r="J156" s="22">
        <f t="shared" si="24"/>
        <v>100</v>
      </c>
      <c r="K156" s="47"/>
      <c r="L156" s="165">
        <f t="shared" si="22"/>
        <v>0.14178302381141525</v>
      </c>
    </row>
    <row r="157" spans="1:12" ht="33.75">
      <c r="A157" s="194"/>
      <c r="B157" s="187"/>
      <c r="C157" s="13">
        <v>4110</v>
      </c>
      <c r="D157" s="13" t="s">
        <v>276</v>
      </c>
      <c r="E157" s="83"/>
      <c r="F157" s="97"/>
      <c r="G157" s="83"/>
      <c r="H157" s="83">
        <v>1507.07</v>
      </c>
      <c r="I157" s="83">
        <v>1507.07</v>
      </c>
      <c r="J157" s="22">
        <f t="shared" si="24"/>
        <v>100</v>
      </c>
      <c r="K157" s="47"/>
      <c r="L157" s="165">
        <f t="shared" si="22"/>
        <v>0.005563506895000832</v>
      </c>
    </row>
    <row r="158" spans="1:12" ht="19.5" customHeight="1">
      <c r="A158" s="194"/>
      <c r="B158" s="187"/>
      <c r="C158" s="13">
        <v>4120</v>
      </c>
      <c r="D158" s="13" t="s">
        <v>41</v>
      </c>
      <c r="E158" s="83"/>
      <c r="F158" s="97"/>
      <c r="G158" s="83"/>
      <c r="H158" s="83">
        <v>176.34</v>
      </c>
      <c r="I158" s="83">
        <v>176.34</v>
      </c>
      <c r="J158" s="22">
        <f t="shared" si="24"/>
        <v>100</v>
      </c>
      <c r="K158" s="47"/>
      <c r="L158" s="165">
        <f t="shared" si="22"/>
        <v>0.0006509775961730025</v>
      </c>
    </row>
    <row r="159" spans="1:12" ht="19.5" customHeight="1">
      <c r="A159" s="194"/>
      <c r="B159" s="187"/>
      <c r="C159" s="13">
        <v>4170</v>
      </c>
      <c r="D159" s="13" t="s">
        <v>319</v>
      </c>
      <c r="E159" s="83"/>
      <c r="F159" s="97"/>
      <c r="G159" s="83"/>
      <c r="H159" s="83">
        <v>10771.87</v>
      </c>
      <c r="I159" s="83">
        <v>9496.87</v>
      </c>
      <c r="J159" s="22">
        <f t="shared" si="24"/>
        <v>88.1636150454842</v>
      </c>
      <c r="K159" s="47"/>
      <c r="L159" s="165">
        <f t="shared" si="22"/>
        <v>0.03505869118616027</v>
      </c>
    </row>
    <row r="160" spans="1:12" ht="19.5" customHeight="1">
      <c r="A160" s="194"/>
      <c r="B160" s="187"/>
      <c r="C160" s="13">
        <v>4210</v>
      </c>
      <c r="D160" s="13" t="s">
        <v>14</v>
      </c>
      <c r="E160" s="83"/>
      <c r="F160" s="97"/>
      <c r="G160" s="83"/>
      <c r="H160" s="83">
        <v>2822.99</v>
      </c>
      <c r="I160" s="83">
        <v>2822.99</v>
      </c>
      <c r="J160" s="22">
        <f t="shared" si="24"/>
        <v>100</v>
      </c>
      <c r="K160" s="47"/>
      <c r="L160" s="165">
        <f t="shared" si="22"/>
        <v>0.010421363526258502</v>
      </c>
    </row>
    <row r="161" spans="1:12" ht="19.5" customHeight="1">
      <c r="A161" s="194"/>
      <c r="B161" s="187"/>
      <c r="C161" s="13">
        <v>4300</v>
      </c>
      <c r="D161" s="13" t="s">
        <v>19</v>
      </c>
      <c r="E161" s="83"/>
      <c r="F161" s="97"/>
      <c r="G161" s="83"/>
      <c r="H161" s="83">
        <v>6096.46</v>
      </c>
      <c r="I161" s="83">
        <v>6096.46</v>
      </c>
      <c r="J161" s="22">
        <f t="shared" si="24"/>
        <v>100</v>
      </c>
      <c r="K161" s="47"/>
      <c r="L161" s="165">
        <f t="shared" si="22"/>
        <v>0.02250572119748703</v>
      </c>
    </row>
    <row r="162" spans="1:12" ht="22.5">
      <c r="A162" s="194"/>
      <c r="B162" s="187"/>
      <c r="C162" s="13">
        <v>4410</v>
      </c>
      <c r="D162" s="13" t="s">
        <v>64</v>
      </c>
      <c r="E162" s="83"/>
      <c r="F162" s="97"/>
      <c r="G162" s="83"/>
      <c r="H162" s="83">
        <v>466.39</v>
      </c>
      <c r="I162" s="83">
        <v>466.39</v>
      </c>
      <c r="J162" s="22">
        <f t="shared" si="24"/>
        <v>100</v>
      </c>
      <c r="K162" s="47"/>
      <c r="L162" s="165">
        <f t="shared" si="22"/>
        <v>0.0017217275778559976</v>
      </c>
    </row>
    <row r="163" spans="1:12" ht="31.5">
      <c r="A163" s="194"/>
      <c r="B163" s="186">
        <v>75113</v>
      </c>
      <c r="C163" s="2"/>
      <c r="D163" s="2" t="s">
        <v>343</v>
      </c>
      <c r="E163" s="5">
        <f>E164+E165+E166+E167+E168+E169+E170</f>
        <v>0</v>
      </c>
      <c r="F163" s="3"/>
      <c r="G163" s="5">
        <f>G164+G165+G166+G167+G168+G169+G170</f>
        <v>0</v>
      </c>
      <c r="H163" s="5">
        <f>H164+H165+H166+H167+H168+H169+H170</f>
        <v>22647.000000000004</v>
      </c>
      <c r="I163" s="5">
        <f>I164+I165+I166+I167+I168+I169+I170</f>
        <v>22647.000000000004</v>
      </c>
      <c r="J163" s="22">
        <f t="shared" si="24"/>
        <v>100</v>
      </c>
      <c r="K163" s="47"/>
      <c r="L163" s="164">
        <f t="shared" si="22"/>
        <v>0.08360377464290569</v>
      </c>
    </row>
    <row r="164" spans="1:12" ht="33.75">
      <c r="A164" s="194"/>
      <c r="B164" s="187"/>
      <c r="C164" s="13">
        <v>3030</v>
      </c>
      <c r="D164" s="13" t="s">
        <v>63</v>
      </c>
      <c r="E164" s="83"/>
      <c r="F164" s="97"/>
      <c r="G164" s="83"/>
      <c r="H164" s="83">
        <v>9440.94</v>
      </c>
      <c r="I164" s="83">
        <v>9440.94</v>
      </c>
      <c r="J164" s="22">
        <f t="shared" si="24"/>
        <v>100</v>
      </c>
      <c r="K164" s="47"/>
      <c r="L164" s="165">
        <f t="shared" si="22"/>
        <v>0.03485221972787539</v>
      </c>
    </row>
    <row r="165" spans="1:12" ht="22.5" customHeight="1">
      <c r="A165" s="194"/>
      <c r="B165" s="187"/>
      <c r="C165" s="13">
        <v>4110</v>
      </c>
      <c r="D165" s="13" t="s">
        <v>276</v>
      </c>
      <c r="E165" s="83"/>
      <c r="F165" s="97"/>
      <c r="G165" s="83"/>
      <c r="H165" s="83">
        <v>1034.33</v>
      </c>
      <c r="I165" s="83">
        <v>1034.33</v>
      </c>
      <c r="J165" s="22">
        <f t="shared" si="24"/>
        <v>100</v>
      </c>
      <c r="K165" s="47"/>
      <c r="L165" s="165">
        <f t="shared" si="22"/>
        <v>0.0038183376264581013</v>
      </c>
    </row>
    <row r="166" spans="1:12" ht="19.5" customHeight="1">
      <c r="A166" s="194"/>
      <c r="B166" s="187"/>
      <c r="C166" s="13">
        <v>4120</v>
      </c>
      <c r="D166" s="13" t="s">
        <v>41</v>
      </c>
      <c r="E166" s="83"/>
      <c r="F166" s="97"/>
      <c r="G166" s="83"/>
      <c r="H166" s="83">
        <v>108.85</v>
      </c>
      <c r="I166" s="83">
        <v>108.85</v>
      </c>
      <c r="J166" s="22">
        <f t="shared" si="24"/>
        <v>100</v>
      </c>
      <c r="K166" s="47"/>
      <c r="L166" s="165">
        <f t="shared" si="22"/>
        <v>0.0004018311860237684</v>
      </c>
    </row>
    <row r="167" spans="1:12" ht="19.5" customHeight="1">
      <c r="A167" s="194"/>
      <c r="B167" s="187"/>
      <c r="C167" s="13">
        <v>4170</v>
      </c>
      <c r="D167" s="13" t="s">
        <v>319</v>
      </c>
      <c r="E167" s="83"/>
      <c r="F167" s="97"/>
      <c r="G167" s="83"/>
      <c r="H167" s="83">
        <v>6242</v>
      </c>
      <c r="I167" s="83">
        <v>6242</v>
      </c>
      <c r="J167" s="22">
        <f t="shared" si="24"/>
        <v>100</v>
      </c>
      <c r="K167" s="47"/>
      <c r="L167" s="165">
        <f t="shared" si="22"/>
        <v>0.023042997364817294</v>
      </c>
    </row>
    <row r="168" spans="1:12" ht="22.5">
      <c r="A168" s="194"/>
      <c r="B168" s="187"/>
      <c r="C168" s="13">
        <v>4210</v>
      </c>
      <c r="D168" s="13" t="s">
        <v>14</v>
      </c>
      <c r="E168" s="83"/>
      <c r="F168" s="97"/>
      <c r="G168" s="83"/>
      <c r="H168" s="83">
        <v>5236.91</v>
      </c>
      <c r="I168" s="83">
        <v>5236.91</v>
      </c>
      <c r="J168" s="22">
        <f t="shared" si="24"/>
        <v>100</v>
      </c>
      <c r="K168" s="47"/>
      <c r="L168" s="165">
        <f t="shared" si="22"/>
        <v>0.01933260226366314</v>
      </c>
    </row>
    <row r="169" spans="1:12" ht="22.5">
      <c r="A169" s="194"/>
      <c r="B169" s="187"/>
      <c r="C169" s="13">
        <v>4300</v>
      </c>
      <c r="D169" s="13" t="s">
        <v>19</v>
      </c>
      <c r="E169" s="83"/>
      <c r="F169" s="97"/>
      <c r="G169" s="83"/>
      <c r="H169" s="83">
        <v>323.2</v>
      </c>
      <c r="I169" s="83">
        <v>323.2</v>
      </c>
      <c r="J169" s="22">
        <f t="shared" si="24"/>
        <v>100</v>
      </c>
      <c r="K169" s="47"/>
      <c r="L169" s="165">
        <f t="shared" si="22"/>
        <v>0.001193126681882241</v>
      </c>
    </row>
    <row r="170" spans="1:12" ht="19.5" customHeight="1">
      <c r="A170" s="193"/>
      <c r="B170" s="188"/>
      <c r="C170" s="13">
        <v>4410</v>
      </c>
      <c r="D170" s="13" t="s">
        <v>64</v>
      </c>
      <c r="E170" s="83"/>
      <c r="F170" s="97"/>
      <c r="G170" s="83"/>
      <c r="H170" s="83">
        <v>260.77</v>
      </c>
      <c r="I170" s="83">
        <v>260.77</v>
      </c>
      <c r="J170" s="22">
        <f t="shared" si="24"/>
        <v>100</v>
      </c>
      <c r="K170" s="47"/>
      <c r="L170" s="165">
        <f t="shared" si="22"/>
        <v>0.0009626597921857426</v>
      </c>
    </row>
    <row r="171" spans="1:12" ht="43.5" customHeight="1">
      <c r="A171" s="195" t="s">
        <v>81</v>
      </c>
      <c r="B171" s="44"/>
      <c r="C171" s="13"/>
      <c r="D171" s="2" t="s">
        <v>309</v>
      </c>
      <c r="E171" s="90">
        <f>E177+E192+E187+E175</f>
        <v>1001517.6599999999</v>
      </c>
      <c r="F171" s="93">
        <v>91.7</v>
      </c>
      <c r="G171" s="90">
        <f>G177+G192+G187+G175</f>
        <v>298580</v>
      </c>
      <c r="H171" s="90">
        <f>H177+H192+H187+H175</f>
        <v>310580</v>
      </c>
      <c r="I171" s="90">
        <f>I177+I192+I187+I175</f>
        <v>278065.71</v>
      </c>
      <c r="J171" s="95">
        <f aca="true" t="shared" si="25" ref="J171:J177">(I171/H171)*100</f>
        <v>89.53110631721296</v>
      </c>
      <c r="K171" s="3">
        <f t="shared" si="23"/>
        <v>27.764434029051476</v>
      </c>
      <c r="L171" s="164">
        <f>(I171/$I$727)*100</f>
        <v>1.0265087188042374</v>
      </c>
    </row>
    <row r="172" spans="1:12" ht="11.25">
      <c r="A172" s="192"/>
      <c r="B172" s="24"/>
      <c r="C172" s="13"/>
      <c r="D172" s="106" t="s">
        <v>8</v>
      </c>
      <c r="E172" s="92">
        <f>E178+E179+E180+E181+E182+E183+E184+E185+E188+E189+E190+E191+E193+E175</f>
        <v>253014.74000000002</v>
      </c>
      <c r="F172" s="140">
        <v>82.3</v>
      </c>
      <c r="G172" s="92">
        <f>G178+G179+G180+G181+G182+G183+G184+G185+G188+G189+G190+G191+G193+G175</f>
        <v>298580</v>
      </c>
      <c r="H172" s="92">
        <f>H178+H179+H180+H181+H182+H183+H184+H185+H188+H189+H190+H191+H193+H175</f>
        <v>290580</v>
      </c>
      <c r="I172" s="92">
        <f>I178+I179+I180+I181+I182+I183+I184+I185+I188+I189+I190+I191+I193+I175</f>
        <v>278065.71</v>
      </c>
      <c r="J172" s="107">
        <f t="shared" si="25"/>
        <v>95.6933409043981</v>
      </c>
      <c r="K172" s="3">
        <f t="shared" si="23"/>
        <v>109.9009923295378</v>
      </c>
      <c r="L172" s="164">
        <f>(I172/$I$727)*100</f>
        <v>1.0265087188042374</v>
      </c>
    </row>
    <row r="173" spans="1:12" ht="11.25">
      <c r="A173" s="192"/>
      <c r="B173" s="24"/>
      <c r="C173" s="13"/>
      <c r="D173" s="106" t="s">
        <v>167</v>
      </c>
      <c r="E173" s="92">
        <f>E186+E195+E194</f>
        <v>748502.92</v>
      </c>
      <c r="F173" s="117">
        <v>95.4</v>
      </c>
      <c r="G173" s="92">
        <f>G186+G195+G194</f>
        <v>0</v>
      </c>
      <c r="H173" s="92">
        <f>H186+H195+H194</f>
        <v>20000</v>
      </c>
      <c r="I173" s="92">
        <f>I186+I195+I194</f>
        <v>0</v>
      </c>
      <c r="J173" s="107">
        <f t="shared" si="25"/>
        <v>0</v>
      </c>
      <c r="K173" s="3">
        <f t="shared" si="23"/>
        <v>0</v>
      </c>
      <c r="L173" s="164">
        <f>(I173/$I$727)*100</f>
        <v>0</v>
      </c>
    </row>
    <row r="174" spans="1:12" ht="11.25">
      <c r="A174" s="192"/>
      <c r="B174" s="24"/>
      <c r="C174" s="13"/>
      <c r="D174" s="106" t="s">
        <v>9</v>
      </c>
      <c r="E174" s="92">
        <f>E186+E195+E194</f>
        <v>748502.92</v>
      </c>
      <c r="F174" s="117">
        <v>95.4</v>
      </c>
      <c r="G174" s="92">
        <f>G186+G195+G194</f>
        <v>0</v>
      </c>
      <c r="H174" s="92">
        <f>H186+H195+H194</f>
        <v>20000</v>
      </c>
      <c r="I174" s="92">
        <f>I186+I195+I194</f>
        <v>0</v>
      </c>
      <c r="J174" s="107">
        <f t="shared" si="25"/>
        <v>0</v>
      </c>
      <c r="K174" s="3">
        <f t="shared" si="23"/>
        <v>0</v>
      </c>
      <c r="L174" s="164">
        <f>(I174/$I$727)*100</f>
        <v>0</v>
      </c>
    </row>
    <row r="175" spans="1:12" ht="22.5">
      <c r="A175" s="192"/>
      <c r="B175" s="54">
        <v>75404</v>
      </c>
      <c r="C175" s="2"/>
      <c r="D175" s="181" t="s">
        <v>344</v>
      </c>
      <c r="E175" s="182">
        <f>E176</f>
        <v>0</v>
      </c>
      <c r="F175" s="183"/>
      <c r="G175" s="182">
        <f>G176</f>
        <v>0</v>
      </c>
      <c r="H175" s="182">
        <f>H176</f>
        <v>5000</v>
      </c>
      <c r="I175" s="182">
        <f>I176</f>
        <v>4560</v>
      </c>
      <c r="J175" s="107">
        <f t="shared" si="25"/>
        <v>91.2</v>
      </c>
      <c r="K175" s="3"/>
      <c r="L175" s="164"/>
    </row>
    <row r="176" spans="1:12" ht="22.5">
      <c r="A176" s="192"/>
      <c r="B176" s="180"/>
      <c r="C176" s="13">
        <v>3000</v>
      </c>
      <c r="D176" s="13" t="s">
        <v>345</v>
      </c>
      <c r="E176" s="15"/>
      <c r="F176" s="47"/>
      <c r="G176" s="15"/>
      <c r="H176" s="15">
        <v>5000</v>
      </c>
      <c r="I176" s="15">
        <v>4560</v>
      </c>
      <c r="J176" s="22">
        <f t="shared" si="25"/>
        <v>91.2</v>
      </c>
      <c r="K176" s="3"/>
      <c r="L176" s="164"/>
    </row>
    <row r="177" spans="1:12" ht="21">
      <c r="A177" s="192"/>
      <c r="B177" s="190">
        <v>75412</v>
      </c>
      <c r="C177" s="13"/>
      <c r="D177" s="2" t="s">
        <v>83</v>
      </c>
      <c r="E177" s="90">
        <f>E179+E180+E181+E184+E185+E186+E182+E183+E178</f>
        <v>252339.05</v>
      </c>
      <c r="F177" s="93">
        <v>81.3</v>
      </c>
      <c r="G177" s="90">
        <f>G179+G180+G181+G184+G185+G186+G182+G183+G178</f>
        <v>248500</v>
      </c>
      <c r="H177" s="90">
        <f>H179+H180+H181+H184+H185+H186+H182+H183+H178</f>
        <v>293500</v>
      </c>
      <c r="I177" s="90">
        <f>I179+I180+I181+I184+I185+I186+I182+I183+I178</f>
        <v>263485.89</v>
      </c>
      <c r="J177" s="95">
        <f t="shared" si="25"/>
        <v>89.77372742759796</v>
      </c>
      <c r="K177" s="3">
        <f t="shared" si="23"/>
        <v>104.41740586722507</v>
      </c>
      <c r="L177" s="164">
        <f aca="true" t="shared" si="26" ref="L177:L185">(I177/$I$727)*100</f>
        <v>0.9726857848344342</v>
      </c>
    </row>
    <row r="178" spans="1:12" ht="24" customHeight="1">
      <c r="A178" s="192"/>
      <c r="B178" s="192"/>
      <c r="C178" s="13">
        <v>3030</v>
      </c>
      <c r="D178" s="13" t="s">
        <v>63</v>
      </c>
      <c r="E178" s="83">
        <v>48512.5</v>
      </c>
      <c r="F178" s="97">
        <v>92.3</v>
      </c>
      <c r="G178" s="83">
        <v>50000</v>
      </c>
      <c r="H178" s="83">
        <v>51000</v>
      </c>
      <c r="I178" s="83">
        <v>49688.25</v>
      </c>
      <c r="J178" s="96">
        <f aca="true" t="shared" si="27" ref="J178:J184">(I178/H178)*100</f>
        <v>97.42794117647058</v>
      </c>
      <c r="K178" s="47">
        <f t="shared" si="23"/>
        <v>102.42360216439062</v>
      </c>
      <c r="L178" s="175">
        <f t="shared" si="26"/>
        <v>0.18342938382127247</v>
      </c>
    </row>
    <row r="179" spans="1:12" ht="18.75" customHeight="1">
      <c r="A179" s="192"/>
      <c r="B179" s="192"/>
      <c r="C179" s="13">
        <v>4170</v>
      </c>
      <c r="D179" s="13" t="s">
        <v>30</v>
      </c>
      <c r="E179" s="83">
        <v>33074.6</v>
      </c>
      <c r="F179" s="97">
        <v>90.8</v>
      </c>
      <c r="G179" s="83">
        <v>30000</v>
      </c>
      <c r="H179" s="83">
        <v>35000</v>
      </c>
      <c r="I179" s="83">
        <v>34011.55</v>
      </c>
      <c r="J179" s="96">
        <f t="shared" si="27"/>
        <v>97.17585714285715</v>
      </c>
      <c r="K179" s="47">
        <f t="shared" si="23"/>
        <v>102.83283849237786</v>
      </c>
      <c r="L179" s="175">
        <f t="shared" si="26"/>
        <v>0.12555720234273496</v>
      </c>
    </row>
    <row r="180" spans="1:12" ht="21" customHeight="1">
      <c r="A180" s="192"/>
      <c r="B180" s="192"/>
      <c r="C180" s="43">
        <v>4210</v>
      </c>
      <c r="D180" s="13" t="s">
        <v>14</v>
      </c>
      <c r="E180" s="83">
        <v>89061.48</v>
      </c>
      <c r="F180" s="97">
        <v>93</v>
      </c>
      <c r="G180" s="83">
        <v>70000</v>
      </c>
      <c r="H180" s="83">
        <v>97500</v>
      </c>
      <c r="I180" s="83">
        <v>93408.35</v>
      </c>
      <c r="J180" s="97">
        <f t="shared" si="27"/>
        <v>95.8034358974359</v>
      </c>
      <c r="K180" s="47">
        <f t="shared" si="23"/>
        <v>104.8807520378058</v>
      </c>
      <c r="L180" s="175">
        <f t="shared" si="26"/>
        <v>0.34482671626112327</v>
      </c>
    </row>
    <row r="181" spans="1:12" ht="11.25">
      <c r="A181" s="192"/>
      <c r="B181" s="192"/>
      <c r="C181" s="43">
        <v>4260</v>
      </c>
      <c r="D181" s="13" t="s">
        <v>15</v>
      </c>
      <c r="E181" s="83">
        <v>25285.21</v>
      </c>
      <c r="F181" s="97">
        <v>48.7</v>
      </c>
      <c r="G181" s="83">
        <v>25000</v>
      </c>
      <c r="H181" s="83">
        <v>20500</v>
      </c>
      <c r="I181" s="83">
        <v>18596.6</v>
      </c>
      <c r="J181" s="96">
        <f t="shared" si="27"/>
        <v>90.7151219512195</v>
      </c>
      <c r="K181" s="47">
        <f t="shared" si="23"/>
        <v>73.54734249784755</v>
      </c>
      <c r="L181" s="175">
        <f t="shared" si="26"/>
        <v>0.06865129842911907</v>
      </c>
    </row>
    <row r="182" spans="1:12" ht="20.25" customHeight="1">
      <c r="A182" s="192"/>
      <c r="B182" s="192"/>
      <c r="C182" s="43">
        <v>4270</v>
      </c>
      <c r="D182" s="13" t="s">
        <v>17</v>
      </c>
      <c r="E182" s="83">
        <v>10592.5</v>
      </c>
      <c r="F182" s="97">
        <v>99</v>
      </c>
      <c r="G182" s="83">
        <v>12000</v>
      </c>
      <c r="H182" s="83">
        <v>12000</v>
      </c>
      <c r="I182" s="83">
        <v>11250</v>
      </c>
      <c r="J182" s="96">
        <f t="shared" si="27"/>
        <v>93.75</v>
      </c>
      <c r="K182" s="47">
        <f t="shared" si="23"/>
        <v>106.20722209110221</v>
      </c>
      <c r="L182" s="175">
        <f t="shared" si="26"/>
        <v>0.04153055436625994</v>
      </c>
    </row>
    <row r="183" spans="1:12" ht="21" customHeight="1">
      <c r="A183" s="192"/>
      <c r="B183" s="192"/>
      <c r="C183" s="43">
        <v>4280</v>
      </c>
      <c r="D183" s="13" t="s">
        <v>70</v>
      </c>
      <c r="E183" s="83">
        <v>10320</v>
      </c>
      <c r="F183" s="97">
        <v>98.9</v>
      </c>
      <c r="G183" s="83">
        <v>12500</v>
      </c>
      <c r="H183" s="83">
        <v>9000</v>
      </c>
      <c r="I183" s="83">
        <v>8890</v>
      </c>
      <c r="J183" s="96">
        <f t="shared" si="27"/>
        <v>98.77777777777777</v>
      </c>
      <c r="K183" s="47">
        <f t="shared" si="23"/>
        <v>86.14341085271317</v>
      </c>
      <c r="L183" s="175">
        <f t="shared" si="26"/>
        <v>0.032818366961426745</v>
      </c>
    </row>
    <row r="184" spans="1:12" ht="19.5" customHeight="1">
      <c r="A184" s="192"/>
      <c r="B184" s="192"/>
      <c r="C184" s="13">
        <v>4300</v>
      </c>
      <c r="D184" s="13" t="s">
        <v>19</v>
      </c>
      <c r="E184" s="83">
        <v>26545.76</v>
      </c>
      <c r="F184" s="97">
        <v>77.6</v>
      </c>
      <c r="G184" s="83">
        <v>35000</v>
      </c>
      <c r="H184" s="83">
        <v>31500</v>
      </c>
      <c r="I184" s="83">
        <v>30699.3</v>
      </c>
      <c r="J184" s="96">
        <f t="shared" si="27"/>
        <v>97.45809523809524</v>
      </c>
      <c r="K184" s="47">
        <f t="shared" si="23"/>
        <v>115.64671721585671</v>
      </c>
      <c r="L184" s="175">
        <f t="shared" si="26"/>
        <v>0.11332968423609989</v>
      </c>
    </row>
    <row r="185" spans="1:12" ht="20.25" customHeight="1">
      <c r="A185" s="192"/>
      <c r="B185" s="192"/>
      <c r="C185" s="13">
        <v>4430</v>
      </c>
      <c r="D185" s="13" t="s">
        <v>33</v>
      </c>
      <c r="E185" s="83">
        <v>8947</v>
      </c>
      <c r="F185" s="97">
        <v>75</v>
      </c>
      <c r="G185" s="83">
        <v>14000</v>
      </c>
      <c r="H185" s="83">
        <v>17000</v>
      </c>
      <c r="I185" s="83">
        <v>16941.84</v>
      </c>
      <c r="J185" s="97">
        <f>(I185/H185)*100</f>
        <v>99.65788235294117</v>
      </c>
      <c r="K185" s="47">
        <f t="shared" si="23"/>
        <v>189.3577735553817</v>
      </c>
      <c r="L185" s="175">
        <f t="shared" si="26"/>
        <v>0.06254257841639799</v>
      </c>
    </row>
    <row r="186" spans="1:12" ht="30" customHeight="1">
      <c r="A186" s="192"/>
      <c r="B186" s="192"/>
      <c r="C186" s="13">
        <v>6050</v>
      </c>
      <c r="D186" s="13" t="s">
        <v>278</v>
      </c>
      <c r="E186" s="83"/>
      <c r="F186" s="97"/>
      <c r="G186" s="83"/>
      <c r="H186" s="83">
        <v>20000</v>
      </c>
      <c r="I186" s="83"/>
      <c r="J186" s="96">
        <f>(I186/H186)*100</f>
        <v>0</v>
      </c>
      <c r="K186" s="47"/>
      <c r="L186" s="165"/>
    </row>
    <row r="187" spans="1:12" ht="21">
      <c r="A187" s="192"/>
      <c r="B187" s="190">
        <v>75421</v>
      </c>
      <c r="C187" s="44"/>
      <c r="D187" s="2" t="s">
        <v>215</v>
      </c>
      <c r="E187" s="81">
        <f>E191+E189+E188+E190</f>
        <v>0</v>
      </c>
      <c r="F187" s="87"/>
      <c r="G187" s="81">
        <f>G191+G189+G188+G190</f>
        <v>50080</v>
      </c>
      <c r="H187" s="81">
        <f>H191+H189+H188+H190</f>
        <v>80</v>
      </c>
      <c r="I187" s="81">
        <f>I191+I189+I188+I190</f>
        <v>0</v>
      </c>
      <c r="J187" s="20"/>
      <c r="K187" s="3"/>
      <c r="L187" s="164"/>
    </row>
    <row r="188" spans="1:12" ht="20.25" customHeight="1">
      <c r="A188" s="192"/>
      <c r="B188" s="191"/>
      <c r="C188" s="24">
        <v>4170</v>
      </c>
      <c r="D188" s="13" t="s">
        <v>30</v>
      </c>
      <c r="E188" s="100"/>
      <c r="F188" s="42"/>
      <c r="G188" s="100">
        <v>20</v>
      </c>
      <c r="H188" s="100">
        <v>20</v>
      </c>
      <c r="I188" s="100"/>
      <c r="J188" s="22"/>
      <c r="K188" s="3"/>
      <c r="L188" s="164"/>
    </row>
    <row r="189" spans="1:12" ht="19.5" customHeight="1">
      <c r="A189" s="192"/>
      <c r="B189" s="192"/>
      <c r="C189" s="24">
        <v>4210</v>
      </c>
      <c r="D189" s="13" t="s">
        <v>14</v>
      </c>
      <c r="E189" s="84"/>
      <c r="F189" s="55"/>
      <c r="G189" s="84">
        <v>50020</v>
      </c>
      <c r="H189" s="84">
        <v>20</v>
      </c>
      <c r="I189" s="84"/>
      <c r="J189" s="22"/>
      <c r="K189" s="3"/>
      <c r="L189" s="164"/>
    </row>
    <row r="190" spans="1:12" ht="20.25" customHeight="1">
      <c r="A190" s="192"/>
      <c r="B190" s="192"/>
      <c r="C190" s="24">
        <v>4270</v>
      </c>
      <c r="D190" s="13" t="s">
        <v>17</v>
      </c>
      <c r="E190" s="84"/>
      <c r="F190" s="55"/>
      <c r="G190" s="84">
        <v>20</v>
      </c>
      <c r="H190" s="84">
        <v>20</v>
      </c>
      <c r="I190" s="84"/>
      <c r="J190" s="22"/>
      <c r="K190" s="3"/>
      <c r="L190" s="164"/>
    </row>
    <row r="191" spans="1:12" ht="21.75" customHeight="1">
      <c r="A191" s="192"/>
      <c r="B191" s="209"/>
      <c r="C191" s="24">
        <v>4300</v>
      </c>
      <c r="D191" s="13" t="s">
        <v>317</v>
      </c>
      <c r="E191" s="84"/>
      <c r="F191" s="55"/>
      <c r="G191" s="84">
        <v>20</v>
      </c>
      <c r="H191" s="84">
        <v>20</v>
      </c>
      <c r="I191" s="84"/>
      <c r="J191" s="22"/>
      <c r="K191" s="3"/>
      <c r="L191" s="164"/>
    </row>
    <row r="192" spans="1:12" s="23" customFormat="1" ht="21">
      <c r="A192" s="192"/>
      <c r="B192" s="190">
        <v>75495</v>
      </c>
      <c r="C192" s="44"/>
      <c r="D192" s="2" t="s">
        <v>25</v>
      </c>
      <c r="E192" s="81">
        <f>E195+E194+E193</f>
        <v>749178.61</v>
      </c>
      <c r="F192" s="87">
        <v>95.8</v>
      </c>
      <c r="G192" s="81">
        <f>G195+G194+G193</f>
        <v>0</v>
      </c>
      <c r="H192" s="81">
        <f>H195+H194+H193</f>
        <v>12000</v>
      </c>
      <c r="I192" s="81">
        <f>I195+I194+I193</f>
        <v>10019.82</v>
      </c>
      <c r="J192" s="95">
        <f>(I192/H192)*100</f>
        <v>83.49849999999999</v>
      </c>
      <c r="K192" s="3">
        <f t="shared" si="23"/>
        <v>1.337440747273871</v>
      </c>
      <c r="L192" s="164">
        <f>(I192/$I$727)*100</f>
        <v>0.03698921593334566</v>
      </c>
    </row>
    <row r="193" spans="1:12" ht="10.5" customHeight="1">
      <c r="A193" s="192"/>
      <c r="B193" s="191"/>
      <c r="C193" s="24">
        <v>4260</v>
      </c>
      <c r="D193" s="13" t="s">
        <v>15</v>
      </c>
      <c r="E193" s="100">
        <v>675.69</v>
      </c>
      <c r="F193" s="42"/>
      <c r="G193" s="100"/>
      <c r="H193" s="100">
        <v>12000</v>
      </c>
      <c r="I193" s="100">
        <v>10019.82</v>
      </c>
      <c r="J193" s="22"/>
      <c r="K193" s="3"/>
      <c r="L193" s="164"/>
    </row>
    <row r="194" spans="1:12" ht="30.75" customHeight="1">
      <c r="A194" s="192"/>
      <c r="B194" s="192"/>
      <c r="C194" s="24">
        <v>6057</v>
      </c>
      <c r="D194" s="13" t="s">
        <v>264</v>
      </c>
      <c r="E194" s="84">
        <v>626048.65</v>
      </c>
      <c r="F194" s="55">
        <v>95.5</v>
      </c>
      <c r="G194" s="84"/>
      <c r="H194" s="84"/>
      <c r="I194" s="84"/>
      <c r="J194" s="22"/>
      <c r="K194" s="47">
        <f t="shared" si="23"/>
        <v>0</v>
      </c>
      <c r="L194" s="165">
        <f>(I194/$I$727)*100</f>
        <v>0</v>
      </c>
    </row>
    <row r="195" spans="1:12" ht="30" customHeight="1">
      <c r="A195" s="209"/>
      <c r="B195" s="209"/>
      <c r="C195" s="24">
        <v>6059</v>
      </c>
      <c r="D195" s="13" t="s">
        <v>264</v>
      </c>
      <c r="E195" s="84">
        <v>122454.27</v>
      </c>
      <c r="F195" s="55">
        <v>97.6</v>
      </c>
      <c r="G195" s="84"/>
      <c r="H195" s="84"/>
      <c r="I195" s="84"/>
      <c r="J195" s="22"/>
      <c r="K195" s="47">
        <f t="shared" si="23"/>
        <v>0</v>
      </c>
      <c r="L195" s="165">
        <f>(I195/$I$727)*100</f>
        <v>0</v>
      </c>
    </row>
    <row r="196" spans="1:12" ht="24" customHeight="1">
      <c r="A196" s="189">
        <v>757</v>
      </c>
      <c r="B196" s="24"/>
      <c r="C196" s="13"/>
      <c r="D196" s="2" t="s">
        <v>84</v>
      </c>
      <c r="E196" s="90">
        <f>E197+E199</f>
        <v>728652.03</v>
      </c>
      <c r="F196" s="93">
        <v>79.6</v>
      </c>
      <c r="G196" s="90">
        <f>G197+G199</f>
        <v>700000</v>
      </c>
      <c r="H196" s="90">
        <f>H197+H199</f>
        <v>575000</v>
      </c>
      <c r="I196" s="90">
        <f>I197+I199</f>
        <v>570167.05</v>
      </c>
      <c r="J196" s="95">
        <f>(I196/H196)*100</f>
        <v>99.15948695652175</v>
      </c>
      <c r="K196" s="3">
        <f t="shared" si="23"/>
        <v>78.24956584557927</v>
      </c>
      <c r="L196" s="164">
        <f>(I196/$I$727)*100</f>
        <v>2.104831437144449</v>
      </c>
    </row>
    <row r="197" spans="1:12" s="23" customFormat="1" ht="30.75" customHeight="1">
      <c r="A197" s="192"/>
      <c r="B197" s="198">
        <v>75702</v>
      </c>
      <c r="C197" s="2"/>
      <c r="D197" s="2" t="s">
        <v>85</v>
      </c>
      <c r="E197" s="90">
        <f>E198</f>
        <v>728652.03</v>
      </c>
      <c r="F197" s="93">
        <v>82.8</v>
      </c>
      <c r="G197" s="90">
        <f>G198</f>
        <v>600000</v>
      </c>
      <c r="H197" s="90">
        <f>H198</f>
        <v>575000</v>
      </c>
      <c r="I197" s="90">
        <f>I198</f>
        <v>570167.05</v>
      </c>
      <c r="J197" s="95">
        <f>(I197/H197)*100</f>
        <v>99.15948695652175</v>
      </c>
      <c r="K197" s="47">
        <f t="shared" si="23"/>
        <v>78.24956584557927</v>
      </c>
      <c r="L197" s="165">
        <f>(I197/$I$727)*100</f>
        <v>2.104831437144449</v>
      </c>
    </row>
    <row r="198" spans="1:12" ht="24" customHeight="1">
      <c r="A198" s="192"/>
      <c r="B198" s="198"/>
      <c r="C198" s="13">
        <v>8070</v>
      </c>
      <c r="D198" s="13" t="s">
        <v>86</v>
      </c>
      <c r="E198" s="83">
        <v>728652.03</v>
      </c>
      <c r="F198" s="97">
        <v>82.8</v>
      </c>
      <c r="G198" s="83">
        <v>600000</v>
      </c>
      <c r="H198" s="83">
        <v>575000</v>
      </c>
      <c r="I198" s="83">
        <v>570167.05</v>
      </c>
      <c r="J198" s="96">
        <f>(I198/H198)*100</f>
        <v>99.15948695652175</v>
      </c>
      <c r="K198" s="3">
        <f t="shared" si="23"/>
        <v>78.24956584557927</v>
      </c>
      <c r="L198" s="164">
        <f>(I198/$I$727)*100</f>
        <v>2.104831437144449</v>
      </c>
    </row>
    <row r="199" spans="1:12" ht="65.25" customHeight="1">
      <c r="A199" s="194"/>
      <c r="B199" s="2">
        <v>75704</v>
      </c>
      <c r="C199" s="13"/>
      <c r="D199" s="13" t="s">
        <v>256</v>
      </c>
      <c r="E199" s="83">
        <f>E200</f>
        <v>0</v>
      </c>
      <c r="F199" s="97"/>
      <c r="G199" s="83">
        <f>G200</f>
        <v>100000</v>
      </c>
      <c r="H199" s="83">
        <f>H200</f>
        <v>0</v>
      </c>
      <c r="I199" s="83">
        <f>I200</f>
        <v>0</v>
      </c>
      <c r="J199" s="96"/>
      <c r="K199" s="3"/>
      <c r="L199" s="164"/>
    </row>
    <row r="200" spans="1:12" ht="22.5">
      <c r="A200" s="138"/>
      <c r="B200" s="2"/>
      <c r="C200" s="13">
        <v>8020</v>
      </c>
      <c r="D200" s="13" t="s">
        <v>257</v>
      </c>
      <c r="E200" s="83"/>
      <c r="F200" s="97"/>
      <c r="G200" s="83">
        <v>100000</v>
      </c>
      <c r="H200" s="83"/>
      <c r="I200" s="83"/>
      <c r="J200" s="96"/>
      <c r="K200" s="3"/>
      <c r="L200" s="164"/>
    </row>
    <row r="201" spans="1:12" ht="22.5" customHeight="1">
      <c r="A201" s="201">
        <v>758</v>
      </c>
      <c r="B201" s="2"/>
      <c r="C201" s="13"/>
      <c r="D201" s="2" t="s">
        <v>87</v>
      </c>
      <c r="E201" s="92"/>
      <c r="F201" s="93"/>
      <c r="G201" s="90">
        <f aca="true" t="shared" si="28" ref="G201:I202">G202</f>
        <v>142800</v>
      </c>
      <c r="H201" s="90">
        <f t="shared" si="28"/>
        <v>55600</v>
      </c>
      <c r="I201" s="90">
        <f t="shared" si="28"/>
        <v>0</v>
      </c>
      <c r="J201" s="95"/>
      <c r="K201" s="3"/>
      <c r="L201" s="164"/>
    </row>
    <row r="202" spans="1:12" ht="22.5" customHeight="1">
      <c r="A202" s="202"/>
      <c r="B202" s="198">
        <v>75818</v>
      </c>
      <c r="C202" s="13"/>
      <c r="D202" s="2" t="s">
        <v>88</v>
      </c>
      <c r="E202" s="92"/>
      <c r="F202" s="93"/>
      <c r="G202" s="90">
        <f t="shared" si="28"/>
        <v>142800</v>
      </c>
      <c r="H202" s="90">
        <f t="shared" si="28"/>
        <v>55600</v>
      </c>
      <c r="I202" s="90">
        <f t="shared" si="28"/>
        <v>0</v>
      </c>
      <c r="J202" s="95"/>
      <c r="K202" s="3"/>
      <c r="L202" s="164"/>
    </row>
    <row r="203" spans="1:12" ht="11.25" customHeight="1">
      <c r="A203" s="202"/>
      <c r="B203" s="198"/>
      <c r="C203" s="13">
        <v>4810</v>
      </c>
      <c r="D203" s="13" t="s">
        <v>89</v>
      </c>
      <c r="E203" s="92"/>
      <c r="F203" s="93"/>
      <c r="G203" s="83">
        <v>142800</v>
      </c>
      <c r="H203" s="92">
        <v>55600</v>
      </c>
      <c r="I203" s="92"/>
      <c r="J203" s="95"/>
      <c r="K203" s="3"/>
      <c r="L203" s="164"/>
    </row>
    <row r="204" spans="1:12" ht="21" customHeight="1">
      <c r="A204" s="201">
        <v>801</v>
      </c>
      <c r="B204" s="44"/>
      <c r="C204" s="44"/>
      <c r="D204" s="2" t="s">
        <v>90</v>
      </c>
      <c r="E204" s="90">
        <f>E207+E251+E257+E289+E326+E340+E361+E385+E422+E436+E426+E287</f>
        <v>8649230.309999999</v>
      </c>
      <c r="F204" s="93">
        <v>94.8</v>
      </c>
      <c r="G204" s="90">
        <f>G207+G251+G257+G289+G326+G340+G361+G385+G422+G436+G426+G287</f>
        <v>8273630.17</v>
      </c>
      <c r="H204" s="90">
        <f>H207+H251+H257+H289+H326+H340+H361+H385+H422+H436+H426+H287</f>
        <v>9283034.44</v>
      </c>
      <c r="I204" s="90">
        <f>I207+I251+I257+I289+I326+I340+I361+I385+I422+I436+I426+I287</f>
        <v>8834515.579999998</v>
      </c>
      <c r="J204" s="95">
        <f aca="true" t="shared" si="29" ref="J204:J305">(I204/H204)*100</f>
        <v>95.16840249921553</v>
      </c>
      <c r="K204" s="3">
        <f t="shared" si="23"/>
        <v>102.14221686045033</v>
      </c>
      <c r="L204" s="164">
        <f aca="true" t="shared" si="30" ref="L204:L209">(I204/$I$727)*100</f>
        <v>32.61354040842315</v>
      </c>
    </row>
    <row r="205" spans="1:12" ht="11.25">
      <c r="A205" s="201"/>
      <c r="B205" s="54"/>
      <c r="C205" s="44"/>
      <c r="D205" s="108" t="s">
        <v>168</v>
      </c>
      <c r="E205" s="109">
        <f>E246+E247+E250++E324+E325+E420+E421+E286+E419+E383+E384+E248+E249</f>
        <v>336253.76</v>
      </c>
      <c r="F205" s="109">
        <v>89</v>
      </c>
      <c r="G205" s="109">
        <f>G246+G247+G250++G324+G325+G420+G421+G286+G419+G383+G384+G249+G248</f>
        <v>150650</v>
      </c>
      <c r="H205" s="109">
        <f>H246+H247+H250++H324+H325+H420+H421+H286+H419+H383+H384+H249+H248</f>
        <v>199833.49</v>
      </c>
      <c r="I205" s="109">
        <f>I246+I247+I250++I324+I325+I420+I421+I286+I419+I383+I384+I249+I248</f>
        <v>182249.99000000002</v>
      </c>
      <c r="J205" s="107">
        <f t="shared" si="29"/>
        <v>91.20092432955059</v>
      </c>
      <c r="K205" s="47">
        <f t="shared" si="23"/>
        <v>54.20013444608025</v>
      </c>
      <c r="L205" s="165">
        <f t="shared" si="30"/>
        <v>0.6727949438173628</v>
      </c>
    </row>
    <row r="206" spans="1:12" ht="12" customHeight="1">
      <c r="A206" s="201"/>
      <c r="B206" s="54"/>
      <c r="C206" s="44"/>
      <c r="D206" s="108" t="s">
        <v>12</v>
      </c>
      <c r="E206" s="109">
        <f>E204-E205</f>
        <v>8312976.549999999</v>
      </c>
      <c r="F206" s="123">
        <v>95</v>
      </c>
      <c r="G206" s="109">
        <f>G204-G205</f>
        <v>8122980.17</v>
      </c>
      <c r="H206" s="109">
        <f>H204-H205</f>
        <v>9083200.95</v>
      </c>
      <c r="I206" s="109">
        <f>I204-I205</f>
        <v>8652265.589999998</v>
      </c>
      <c r="J206" s="107">
        <f t="shared" si="29"/>
        <v>95.25568835950942</v>
      </c>
      <c r="K206" s="47">
        <f t="shared" si="23"/>
        <v>104.08143867553675</v>
      </c>
      <c r="L206" s="165">
        <f t="shared" si="30"/>
        <v>31.94074546460578</v>
      </c>
    </row>
    <row r="207" spans="1:12" ht="21">
      <c r="A207" s="202"/>
      <c r="B207" s="190">
        <v>80101</v>
      </c>
      <c r="C207" s="44"/>
      <c r="D207" s="2" t="s">
        <v>91</v>
      </c>
      <c r="E207" s="90">
        <f>SUM(E208:E250)</f>
        <v>3499905.82</v>
      </c>
      <c r="F207" s="93">
        <v>94.9</v>
      </c>
      <c r="G207" s="90">
        <f>SUM(G208:G250)</f>
        <v>3048772.360000001</v>
      </c>
      <c r="H207" s="90">
        <f>SUM(H208:H250)</f>
        <v>3624981.65</v>
      </c>
      <c r="I207" s="90">
        <f>SUM(I208:I250)</f>
        <v>3432474.1999999997</v>
      </c>
      <c r="J207" s="95">
        <f t="shared" si="29"/>
        <v>94.68942277266423</v>
      </c>
      <c r="K207" s="3">
        <f t="shared" si="23"/>
        <v>98.07333044178885</v>
      </c>
      <c r="L207" s="164">
        <f t="shared" si="30"/>
        <v>12.671338344345296</v>
      </c>
    </row>
    <row r="208" spans="1:12" ht="99" customHeight="1">
      <c r="A208" s="202"/>
      <c r="B208" s="191"/>
      <c r="C208" s="24">
        <v>2590</v>
      </c>
      <c r="D208" s="13" t="s">
        <v>283</v>
      </c>
      <c r="E208" s="15">
        <v>752433</v>
      </c>
      <c r="F208" s="47">
        <v>99.8</v>
      </c>
      <c r="G208" s="15">
        <v>733968</v>
      </c>
      <c r="H208" s="15">
        <v>817475.28</v>
      </c>
      <c r="I208" s="15">
        <v>815244.44</v>
      </c>
      <c r="J208" s="22">
        <f t="shared" si="29"/>
        <v>99.72710612117835</v>
      </c>
      <c r="K208" s="47">
        <f t="shared" si="23"/>
        <v>108.34777847329929</v>
      </c>
      <c r="L208" s="165">
        <f t="shared" si="30"/>
        <v>3.009560314418768</v>
      </c>
    </row>
    <row r="209" spans="1:12" ht="34.5" customHeight="1">
      <c r="A209" s="202"/>
      <c r="B209" s="192"/>
      <c r="C209" s="24">
        <v>3020</v>
      </c>
      <c r="D209" s="13" t="s">
        <v>279</v>
      </c>
      <c r="E209" s="83">
        <v>92409.39</v>
      </c>
      <c r="F209" s="97">
        <v>97</v>
      </c>
      <c r="G209" s="83">
        <v>87784</v>
      </c>
      <c r="H209" s="83">
        <v>103784</v>
      </c>
      <c r="I209" s="83">
        <v>101202.1</v>
      </c>
      <c r="J209" s="47">
        <f t="shared" si="29"/>
        <v>97.51223695367301</v>
      </c>
      <c r="K209" s="47">
        <f t="shared" si="23"/>
        <v>109.51495297177051</v>
      </c>
      <c r="L209" s="165">
        <f t="shared" si="30"/>
        <v>0.37359816142486</v>
      </c>
    </row>
    <row r="210" spans="1:12" ht="21.75" customHeight="1">
      <c r="A210" s="202"/>
      <c r="B210" s="192"/>
      <c r="C210" s="24">
        <v>4010</v>
      </c>
      <c r="D210" s="13" t="s">
        <v>267</v>
      </c>
      <c r="E210" s="83">
        <v>1484935.58</v>
      </c>
      <c r="F210" s="97">
        <v>98</v>
      </c>
      <c r="G210" s="83">
        <v>1262235</v>
      </c>
      <c r="H210" s="83">
        <v>1392400</v>
      </c>
      <c r="I210" s="83">
        <v>1357594.58</v>
      </c>
      <c r="J210" s="47">
        <f t="shared" si="29"/>
        <v>97.50032892846883</v>
      </c>
      <c r="K210" s="47">
        <f t="shared" si="23"/>
        <v>91.42447647459562</v>
      </c>
      <c r="L210" s="165">
        <f aca="true" t="shared" si="31" ref="L210:L250">(I210/$I$727)*100</f>
        <v>5.01170271218043</v>
      </c>
    </row>
    <row r="211" spans="1:12" ht="30.75" customHeight="1">
      <c r="A211" s="202"/>
      <c r="B211" s="192"/>
      <c r="C211" s="24">
        <v>4017</v>
      </c>
      <c r="D211" s="13" t="s">
        <v>59</v>
      </c>
      <c r="E211" s="83">
        <v>43746.93</v>
      </c>
      <c r="F211" s="97">
        <v>86</v>
      </c>
      <c r="G211" s="83">
        <v>79623.14</v>
      </c>
      <c r="H211" s="83">
        <v>49889.46</v>
      </c>
      <c r="I211" s="83">
        <v>40000.18</v>
      </c>
      <c r="J211" s="47">
        <f t="shared" si="29"/>
        <v>80.17761667494497</v>
      </c>
      <c r="K211" s="47">
        <f t="shared" si="23"/>
        <v>91.43539900971336</v>
      </c>
      <c r="L211" s="165">
        <f t="shared" si="31"/>
        <v>0.14766485779112742</v>
      </c>
    </row>
    <row r="212" spans="1:12" ht="31.5" customHeight="1">
      <c r="A212" s="202"/>
      <c r="B212" s="192"/>
      <c r="C212" s="24">
        <v>4019</v>
      </c>
      <c r="D212" s="13" t="s">
        <v>59</v>
      </c>
      <c r="E212" s="83">
        <v>7536.21</v>
      </c>
      <c r="F212" s="97">
        <v>87</v>
      </c>
      <c r="G212" s="83">
        <v>13022.62</v>
      </c>
      <c r="H212" s="83">
        <v>8420.01</v>
      </c>
      <c r="I212" s="83">
        <v>6960.6</v>
      </c>
      <c r="J212" s="47">
        <f t="shared" si="29"/>
        <v>82.66736025254127</v>
      </c>
      <c r="K212" s="47">
        <f t="shared" si="23"/>
        <v>92.36207589756656</v>
      </c>
      <c r="L212" s="165">
        <f t="shared" si="31"/>
        <v>0.02569578459749235</v>
      </c>
    </row>
    <row r="213" spans="1:12" ht="20.25" customHeight="1">
      <c r="A213" s="202"/>
      <c r="B213" s="192"/>
      <c r="C213" s="24">
        <v>4040</v>
      </c>
      <c r="D213" s="13" t="s">
        <v>291</v>
      </c>
      <c r="E213" s="83">
        <v>164867.65</v>
      </c>
      <c r="F213" s="97">
        <v>100</v>
      </c>
      <c r="G213" s="83">
        <v>107610</v>
      </c>
      <c r="H213" s="83">
        <v>102640</v>
      </c>
      <c r="I213" s="83">
        <v>102636.9</v>
      </c>
      <c r="J213" s="47">
        <f t="shared" si="29"/>
        <v>99.99697973499609</v>
      </c>
      <c r="K213" s="47">
        <f t="shared" si="23"/>
        <v>62.25411716610263</v>
      </c>
      <c r="L213" s="165">
        <f t="shared" si="31"/>
        <v>0.37889487603861194</v>
      </c>
    </row>
    <row r="214" spans="1:12" ht="21.75" customHeight="1">
      <c r="A214" s="202"/>
      <c r="B214" s="192"/>
      <c r="C214" s="24">
        <v>4110</v>
      </c>
      <c r="D214" s="13" t="s">
        <v>277</v>
      </c>
      <c r="E214" s="83">
        <v>256146.55</v>
      </c>
      <c r="F214" s="97">
        <v>93</v>
      </c>
      <c r="G214" s="83">
        <v>240870</v>
      </c>
      <c r="H214" s="83">
        <v>275800</v>
      </c>
      <c r="I214" s="83">
        <v>254137.24</v>
      </c>
      <c r="J214" s="47">
        <f t="shared" si="29"/>
        <v>92.14548223350253</v>
      </c>
      <c r="K214" s="47">
        <f aca="true" t="shared" si="32" ref="K214:K277">(I214/E214)*100</f>
        <v>99.21556234116758</v>
      </c>
      <c r="L214" s="165">
        <f t="shared" si="31"/>
        <v>0.9381742633165555</v>
      </c>
    </row>
    <row r="215" spans="1:12" ht="18.75" customHeight="1">
      <c r="A215" s="202"/>
      <c r="B215" s="192"/>
      <c r="C215" s="24">
        <v>4117</v>
      </c>
      <c r="D215" s="13" t="s">
        <v>277</v>
      </c>
      <c r="E215" s="83">
        <v>8016.2</v>
      </c>
      <c r="F215" s="97">
        <v>91</v>
      </c>
      <c r="G215" s="83">
        <v>15953.39</v>
      </c>
      <c r="H215" s="83">
        <v>10700.99</v>
      </c>
      <c r="I215" s="83">
        <v>7553.51</v>
      </c>
      <c r="J215" s="47">
        <f t="shared" si="29"/>
        <v>70.58702045324779</v>
      </c>
      <c r="K215" s="47">
        <f t="shared" si="32"/>
        <v>94.22806317207655</v>
      </c>
      <c r="L215" s="165">
        <f t="shared" si="31"/>
        <v>0.02788457401876339</v>
      </c>
    </row>
    <row r="216" spans="1:12" ht="21.75" customHeight="1">
      <c r="A216" s="202"/>
      <c r="B216" s="192"/>
      <c r="C216" s="24">
        <v>4119</v>
      </c>
      <c r="D216" s="13" t="s">
        <v>277</v>
      </c>
      <c r="E216" s="83">
        <v>1382.9</v>
      </c>
      <c r="F216" s="97">
        <v>92</v>
      </c>
      <c r="G216" s="83">
        <v>2618.58</v>
      </c>
      <c r="H216" s="83">
        <v>1773.81</v>
      </c>
      <c r="I216" s="83">
        <v>1316.06</v>
      </c>
      <c r="J216" s="47">
        <f t="shared" si="29"/>
        <v>74.1939666593378</v>
      </c>
      <c r="K216" s="47">
        <f t="shared" si="32"/>
        <v>95.16667871863474</v>
      </c>
      <c r="L216" s="165">
        <f t="shared" si="31"/>
        <v>0.004858373455934227</v>
      </c>
    </row>
    <row r="217" spans="1:12" ht="11.25">
      <c r="A217" s="202"/>
      <c r="B217" s="192"/>
      <c r="C217" s="24">
        <v>4120</v>
      </c>
      <c r="D217" s="13" t="s">
        <v>41</v>
      </c>
      <c r="E217" s="83">
        <v>36757.99</v>
      </c>
      <c r="F217" s="97">
        <v>93.2</v>
      </c>
      <c r="G217" s="83">
        <v>34085</v>
      </c>
      <c r="H217" s="83">
        <v>34085</v>
      </c>
      <c r="I217" s="83">
        <v>30555.86</v>
      </c>
      <c r="J217" s="22">
        <f t="shared" si="29"/>
        <v>89.646061317295</v>
      </c>
      <c r="K217" s="47">
        <f t="shared" si="32"/>
        <v>83.12712419803151</v>
      </c>
      <c r="L217" s="165">
        <f t="shared" si="31"/>
        <v>0.112800160438918</v>
      </c>
    </row>
    <row r="218" spans="1:12" ht="11.25">
      <c r="A218" s="202"/>
      <c r="B218" s="192"/>
      <c r="C218" s="24">
        <v>4127</v>
      </c>
      <c r="D218" s="13" t="s">
        <v>41</v>
      </c>
      <c r="E218" s="83">
        <v>1131.76</v>
      </c>
      <c r="F218" s="97">
        <v>90.8</v>
      </c>
      <c r="G218" s="83">
        <v>2313.47</v>
      </c>
      <c r="H218" s="83">
        <v>1521.15</v>
      </c>
      <c r="I218" s="83">
        <v>995.17</v>
      </c>
      <c r="J218" s="22">
        <f t="shared" si="29"/>
        <v>65.42221345692403</v>
      </c>
      <c r="K218" s="47">
        <f t="shared" si="32"/>
        <v>87.93118682406164</v>
      </c>
      <c r="L218" s="165">
        <f t="shared" si="31"/>
        <v>0.003673774381215191</v>
      </c>
    </row>
    <row r="219" spans="1:12" ht="11.25">
      <c r="A219" s="202"/>
      <c r="B219" s="192"/>
      <c r="C219" s="24">
        <v>4129</v>
      </c>
      <c r="D219" s="13" t="s">
        <v>41</v>
      </c>
      <c r="E219" s="83">
        <v>195.14</v>
      </c>
      <c r="F219" s="97">
        <v>92</v>
      </c>
      <c r="G219" s="83">
        <v>368.8</v>
      </c>
      <c r="H219" s="83">
        <v>252.18</v>
      </c>
      <c r="I219" s="83">
        <v>173.17</v>
      </c>
      <c r="J219" s="22">
        <f t="shared" si="29"/>
        <v>68.66920453644222</v>
      </c>
      <c r="K219" s="47">
        <f t="shared" si="32"/>
        <v>88.74141641898125</v>
      </c>
      <c r="L219" s="165">
        <f t="shared" si="31"/>
        <v>0.0006392752088537985</v>
      </c>
    </row>
    <row r="220" spans="1:12" ht="22.5">
      <c r="A220" s="202"/>
      <c r="B220" s="192"/>
      <c r="C220" s="24">
        <v>4170</v>
      </c>
      <c r="D220" s="13" t="s">
        <v>94</v>
      </c>
      <c r="E220" s="83">
        <v>13645.86</v>
      </c>
      <c r="F220" s="97">
        <v>73</v>
      </c>
      <c r="G220" s="83">
        <v>3000</v>
      </c>
      <c r="H220" s="83">
        <v>8000</v>
      </c>
      <c r="I220" s="83">
        <v>7415.5</v>
      </c>
      <c r="J220" s="22">
        <f t="shared" si="29"/>
        <v>92.69375</v>
      </c>
      <c r="K220" s="47">
        <f t="shared" si="32"/>
        <v>54.34248922383785</v>
      </c>
      <c r="L220" s="165">
        <f t="shared" si="31"/>
        <v>0.027375095635822272</v>
      </c>
    </row>
    <row r="221" spans="1:12" ht="21.75" customHeight="1">
      <c r="A221" s="202"/>
      <c r="B221" s="192"/>
      <c r="C221" s="24">
        <v>4177</v>
      </c>
      <c r="D221" s="13" t="s">
        <v>94</v>
      </c>
      <c r="E221" s="83">
        <v>34325.32</v>
      </c>
      <c r="F221" s="97">
        <v>84.4</v>
      </c>
      <c r="G221" s="83">
        <v>24744</v>
      </c>
      <c r="H221" s="83">
        <v>26450</v>
      </c>
      <c r="I221" s="83">
        <v>24882</v>
      </c>
      <c r="J221" s="22">
        <f t="shared" si="29"/>
        <v>94.0718336483932</v>
      </c>
      <c r="K221" s="47">
        <f t="shared" si="32"/>
        <v>72.48876339681611</v>
      </c>
      <c r="L221" s="165">
        <f t="shared" si="31"/>
        <v>0.09185451144366932</v>
      </c>
    </row>
    <row r="222" spans="1:12" ht="20.25" customHeight="1">
      <c r="A222" s="202"/>
      <c r="B222" s="192"/>
      <c r="C222" s="24">
        <v>4179</v>
      </c>
      <c r="D222" s="13" t="s">
        <v>94</v>
      </c>
      <c r="E222" s="83">
        <v>4769.17</v>
      </c>
      <c r="F222" s="97">
        <v>80.9</v>
      </c>
      <c r="G222" s="83">
        <v>5696</v>
      </c>
      <c r="H222" s="83">
        <v>5100</v>
      </c>
      <c r="I222" s="83">
        <v>1849.76</v>
      </c>
      <c r="J222" s="22">
        <f t="shared" si="29"/>
        <v>36.26980392156863</v>
      </c>
      <c r="K222" s="47">
        <f t="shared" si="32"/>
        <v>38.785784528544795</v>
      </c>
      <c r="L222" s="165">
        <f t="shared" si="31"/>
        <v>0.006828582955069599</v>
      </c>
    </row>
    <row r="223" spans="1:12" ht="21" customHeight="1">
      <c r="A223" s="202"/>
      <c r="B223" s="192"/>
      <c r="C223" s="24">
        <v>4210</v>
      </c>
      <c r="D223" s="13" t="s">
        <v>14</v>
      </c>
      <c r="E223" s="83">
        <v>126945.65</v>
      </c>
      <c r="F223" s="97">
        <v>84.4</v>
      </c>
      <c r="G223" s="83">
        <v>130000</v>
      </c>
      <c r="H223" s="83">
        <v>90000</v>
      </c>
      <c r="I223" s="83">
        <v>84850.02</v>
      </c>
      <c r="J223" s="22">
        <f t="shared" si="29"/>
        <v>94.2778</v>
      </c>
      <c r="K223" s="47">
        <f t="shared" si="32"/>
        <v>66.83964357975243</v>
      </c>
      <c r="L223" s="165">
        <f t="shared" si="31"/>
        <v>0.3132327438745105</v>
      </c>
    </row>
    <row r="224" spans="1:12" ht="21.75" customHeight="1">
      <c r="A224" s="202"/>
      <c r="B224" s="192"/>
      <c r="C224" s="24">
        <v>4217</v>
      </c>
      <c r="D224" s="13" t="s">
        <v>14</v>
      </c>
      <c r="E224" s="83">
        <v>7255.36</v>
      </c>
      <c r="F224" s="97">
        <v>80.7</v>
      </c>
      <c r="G224" s="83">
        <v>8329.3</v>
      </c>
      <c r="H224" s="83">
        <v>11102.13</v>
      </c>
      <c r="I224" s="83">
        <v>5158.07</v>
      </c>
      <c r="J224" s="22">
        <f t="shared" si="29"/>
        <v>46.46018376653849</v>
      </c>
      <c r="K224" s="47">
        <f t="shared" si="32"/>
        <v>71.09323314074008</v>
      </c>
      <c r="L224" s="165">
        <f t="shared" si="31"/>
        <v>0.01904155613866439</v>
      </c>
    </row>
    <row r="225" spans="1:12" ht="21" customHeight="1">
      <c r="A225" s="202"/>
      <c r="B225" s="192"/>
      <c r="C225" s="24">
        <v>4219</v>
      </c>
      <c r="D225" s="13" t="s">
        <v>14</v>
      </c>
      <c r="E225" s="83">
        <v>7645.77</v>
      </c>
      <c r="F225" s="97">
        <v>96.1</v>
      </c>
      <c r="G225" s="83">
        <v>1028.7</v>
      </c>
      <c r="H225" s="83">
        <v>1151.19</v>
      </c>
      <c r="I225" s="83">
        <v>698.49</v>
      </c>
      <c r="J225" s="22">
        <f t="shared" si="29"/>
        <v>60.67547494331952</v>
      </c>
      <c r="K225" s="47">
        <f t="shared" si="32"/>
        <v>9.13563970666133</v>
      </c>
      <c r="L225" s="165">
        <f t="shared" si="31"/>
        <v>0.002578549059492347</v>
      </c>
    </row>
    <row r="226" spans="1:12" ht="32.25" customHeight="1">
      <c r="A226" s="202"/>
      <c r="B226" s="192"/>
      <c r="C226" s="24">
        <v>4240</v>
      </c>
      <c r="D226" s="13" t="s">
        <v>214</v>
      </c>
      <c r="E226" s="83">
        <v>19402.29</v>
      </c>
      <c r="F226" s="97">
        <v>92.4</v>
      </c>
      <c r="G226" s="83">
        <v>5000</v>
      </c>
      <c r="H226" s="83">
        <v>17399.26</v>
      </c>
      <c r="I226" s="83">
        <v>17213.6</v>
      </c>
      <c r="J226" s="22">
        <f t="shared" si="29"/>
        <v>98.9329431251674</v>
      </c>
      <c r="K226" s="47">
        <f t="shared" si="32"/>
        <v>88.71942435660944</v>
      </c>
      <c r="L226" s="165">
        <f t="shared" si="31"/>
        <v>0.0635458089456935</v>
      </c>
    </row>
    <row r="227" spans="1:12" ht="33.75">
      <c r="A227" s="202"/>
      <c r="B227" s="192"/>
      <c r="C227" s="24">
        <v>4247</v>
      </c>
      <c r="D227" s="13" t="s">
        <v>214</v>
      </c>
      <c r="E227" s="83">
        <v>9792.79</v>
      </c>
      <c r="F227" s="97">
        <v>99.9</v>
      </c>
      <c r="G227" s="83"/>
      <c r="H227" s="83">
        <v>16887.26</v>
      </c>
      <c r="I227" s="83">
        <v>14317.06</v>
      </c>
      <c r="J227" s="22">
        <f t="shared" si="29"/>
        <v>84.78024262076856</v>
      </c>
      <c r="K227" s="47">
        <f t="shared" si="32"/>
        <v>146.2000104158263</v>
      </c>
      <c r="L227" s="165">
        <f t="shared" si="31"/>
        <v>0.05285292788400049</v>
      </c>
    </row>
    <row r="228" spans="1:12" ht="33.75">
      <c r="A228" s="202"/>
      <c r="B228" s="192"/>
      <c r="C228" s="24">
        <v>4249</v>
      </c>
      <c r="D228" s="13" t="s">
        <v>280</v>
      </c>
      <c r="E228" s="83"/>
      <c r="F228" s="97"/>
      <c r="G228" s="83"/>
      <c r="H228" s="83">
        <v>2980.1</v>
      </c>
      <c r="I228" s="83">
        <v>2526.54</v>
      </c>
      <c r="J228" s="22">
        <f t="shared" si="29"/>
        <v>84.78037649743297</v>
      </c>
      <c r="K228" s="47"/>
      <c r="L228" s="165">
        <f t="shared" si="31"/>
        <v>0.009326987273647145</v>
      </c>
    </row>
    <row r="229" spans="1:12" ht="11.25">
      <c r="A229" s="202"/>
      <c r="B229" s="192"/>
      <c r="C229" s="24">
        <v>4260</v>
      </c>
      <c r="D229" s="13" t="s">
        <v>15</v>
      </c>
      <c r="E229" s="83">
        <v>31819.84</v>
      </c>
      <c r="F229" s="97">
        <v>64</v>
      </c>
      <c r="G229" s="83">
        <v>30000</v>
      </c>
      <c r="H229" s="83">
        <v>27500</v>
      </c>
      <c r="I229" s="83">
        <v>27307.46</v>
      </c>
      <c r="J229" s="97">
        <f t="shared" si="29"/>
        <v>99.29985454545455</v>
      </c>
      <c r="K229" s="47">
        <f t="shared" si="32"/>
        <v>85.81897331979042</v>
      </c>
      <c r="L229" s="165">
        <f t="shared" si="31"/>
        <v>0.10080835130084165</v>
      </c>
    </row>
    <row r="230" spans="1:12" ht="20.25" customHeight="1">
      <c r="A230" s="202"/>
      <c r="B230" s="192"/>
      <c r="C230" s="24">
        <v>4270</v>
      </c>
      <c r="D230" s="13" t="s">
        <v>17</v>
      </c>
      <c r="E230" s="83">
        <v>10635.83</v>
      </c>
      <c r="F230" s="97">
        <v>85.8</v>
      </c>
      <c r="G230" s="83">
        <v>13000</v>
      </c>
      <c r="H230" s="83">
        <v>1000</v>
      </c>
      <c r="I230" s="83">
        <v>967.4</v>
      </c>
      <c r="J230" s="96">
        <f t="shared" si="29"/>
        <v>96.74</v>
      </c>
      <c r="K230" s="47">
        <f t="shared" si="32"/>
        <v>9.09567001352974</v>
      </c>
      <c r="L230" s="165">
        <f t="shared" si="31"/>
        <v>0.003571258515015099</v>
      </c>
    </row>
    <row r="231" spans="1:12" ht="23.25" customHeight="1">
      <c r="A231" s="202"/>
      <c r="B231" s="192"/>
      <c r="C231" s="24">
        <v>4280</v>
      </c>
      <c r="D231" s="13" t="s">
        <v>70</v>
      </c>
      <c r="E231" s="83">
        <v>380</v>
      </c>
      <c r="F231" s="97">
        <v>38</v>
      </c>
      <c r="G231" s="83">
        <v>1400</v>
      </c>
      <c r="H231" s="83">
        <v>1400</v>
      </c>
      <c r="I231" s="83">
        <v>1353</v>
      </c>
      <c r="J231" s="97">
        <f t="shared" si="29"/>
        <v>96.64285714285714</v>
      </c>
      <c r="K231" s="47">
        <f t="shared" si="32"/>
        <v>356.05263157894734</v>
      </c>
      <c r="L231" s="165">
        <f t="shared" si="31"/>
        <v>0.004994741338448862</v>
      </c>
    </row>
    <row r="232" spans="1:12" ht="20.25" customHeight="1">
      <c r="A232" s="202"/>
      <c r="B232" s="192"/>
      <c r="C232" s="24">
        <v>4300</v>
      </c>
      <c r="D232" s="13" t="s">
        <v>19</v>
      </c>
      <c r="E232" s="83">
        <v>31583.09</v>
      </c>
      <c r="F232" s="97">
        <v>93.8</v>
      </c>
      <c r="G232" s="83">
        <v>35000</v>
      </c>
      <c r="H232" s="83">
        <v>163900</v>
      </c>
      <c r="I232" s="83">
        <v>162992.43</v>
      </c>
      <c r="J232" s="96">
        <f t="shared" si="29"/>
        <v>99.44626601586333</v>
      </c>
      <c r="K232" s="47">
        <f t="shared" si="32"/>
        <v>516.0749945619633</v>
      </c>
      <c r="L232" s="165">
        <f t="shared" si="31"/>
        <v>0.601703642258117</v>
      </c>
    </row>
    <row r="233" spans="1:12" ht="23.25" customHeight="1">
      <c r="A233" s="202"/>
      <c r="B233" s="192"/>
      <c r="C233" s="24">
        <v>4307</v>
      </c>
      <c r="D233" s="13" t="s">
        <v>19</v>
      </c>
      <c r="E233" s="83">
        <v>36373.33</v>
      </c>
      <c r="F233" s="97">
        <v>70.5</v>
      </c>
      <c r="G233" s="83">
        <v>63275.95</v>
      </c>
      <c r="H233" s="83">
        <v>130054.69</v>
      </c>
      <c r="I233" s="83">
        <v>80222.78</v>
      </c>
      <c r="J233" s="96">
        <f t="shared" si="29"/>
        <v>61.68388083505485</v>
      </c>
      <c r="K233" s="47">
        <f t="shared" si="32"/>
        <v>220.55385085720772</v>
      </c>
      <c r="L233" s="165">
        <f t="shared" si="31"/>
        <v>0.29615080232911206</v>
      </c>
    </row>
    <row r="234" spans="1:12" ht="21" customHeight="1">
      <c r="A234" s="202"/>
      <c r="B234" s="192"/>
      <c r="C234" s="24">
        <v>4309</v>
      </c>
      <c r="D234" s="13" t="s">
        <v>19</v>
      </c>
      <c r="E234" s="83">
        <v>6356.49</v>
      </c>
      <c r="F234" s="97">
        <v>45.5</v>
      </c>
      <c r="G234" s="83">
        <v>10454.41</v>
      </c>
      <c r="H234" s="83">
        <v>20409.65</v>
      </c>
      <c r="I234" s="83">
        <v>13072.36</v>
      </c>
      <c r="J234" s="96">
        <f t="shared" si="29"/>
        <v>64.04989796493325</v>
      </c>
      <c r="K234" s="47">
        <f t="shared" si="32"/>
        <v>205.65374916030703</v>
      </c>
      <c r="L234" s="165">
        <f t="shared" si="31"/>
        <v>0.048257987348917494</v>
      </c>
    </row>
    <row r="235" spans="1:12" ht="21.75" customHeight="1">
      <c r="A235" s="202"/>
      <c r="B235" s="192"/>
      <c r="C235" s="24">
        <v>4350</v>
      </c>
      <c r="D235" s="13" t="s">
        <v>72</v>
      </c>
      <c r="E235" s="83">
        <v>2130.14</v>
      </c>
      <c r="F235" s="97">
        <v>98.6</v>
      </c>
      <c r="G235" s="83">
        <v>2160</v>
      </c>
      <c r="H235" s="83">
        <v>2260</v>
      </c>
      <c r="I235" s="83">
        <v>2247.72</v>
      </c>
      <c r="J235" s="96">
        <f t="shared" si="29"/>
        <v>99.45663716814158</v>
      </c>
      <c r="K235" s="47">
        <f t="shared" si="32"/>
        <v>105.51982498802894</v>
      </c>
      <c r="L235" s="165">
        <f t="shared" si="31"/>
        <v>0.008297694014233758</v>
      </c>
    </row>
    <row r="236" spans="1:12" ht="42" customHeight="1">
      <c r="A236" s="202"/>
      <c r="B236" s="192"/>
      <c r="C236" s="24">
        <v>4370</v>
      </c>
      <c r="D236" s="13" t="s">
        <v>281</v>
      </c>
      <c r="E236" s="83">
        <v>4124.13</v>
      </c>
      <c r="F236" s="97">
        <v>93.6</v>
      </c>
      <c r="G236" s="83">
        <v>4300</v>
      </c>
      <c r="H236" s="83">
        <v>1900</v>
      </c>
      <c r="I236" s="83">
        <v>1845.57</v>
      </c>
      <c r="J236" s="96">
        <f t="shared" si="29"/>
        <v>97.13526315789474</v>
      </c>
      <c r="K236" s="47">
        <f t="shared" si="32"/>
        <v>44.750529202522706</v>
      </c>
      <c r="L236" s="165">
        <f t="shared" si="31"/>
        <v>0.006813115130821187</v>
      </c>
    </row>
    <row r="237" spans="1:12" ht="20.25" customHeight="1">
      <c r="A237" s="202"/>
      <c r="B237" s="192"/>
      <c r="C237" s="24">
        <v>4410</v>
      </c>
      <c r="D237" s="13" t="s">
        <v>64</v>
      </c>
      <c r="E237" s="83">
        <v>1930.63</v>
      </c>
      <c r="F237" s="97">
        <v>77.2</v>
      </c>
      <c r="G237" s="83">
        <v>2600</v>
      </c>
      <c r="H237" s="83">
        <v>3600</v>
      </c>
      <c r="I237" s="83">
        <v>1935.2</v>
      </c>
      <c r="J237" s="96">
        <f t="shared" si="29"/>
        <v>53.75555555555556</v>
      </c>
      <c r="K237" s="47">
        <f t="shared" si="32"/>
        <v>100.23671029663892</v>
      </c>
      <c r="L237" s="165">
        <f t="shared" si="31"/>
        <v>0.007143993671963221</v>
      </c>
    </row>
    <row r="238" spans="1:12" ht="20.25" customHeight="1">
      <c r="A238" s="202"/>
      <c r="B238" s="192"/>
      <c r="C238" s="24">
        <v>4417</v>
      </c>
      <c r="D238" s="13" t="s">
        <v>64</v>
      </c>
      <c r="E238" s="83"/>
      <c r="F238" s="97"/>
      <c r="G238" s="83"/>
      <c r="H238" s="83">
        <v>1000</v>
      </c>
      <c r="I238" s="83"/>
      <c r="J238" s="96">
        <f t="shared" si="29"/>
        <v>0</v>
      </c>
      <c r="K238" s="47"/>
      <c r="L238" s="165"/>
    </row>
    <row r="239" spans="1:12" ht="20.25" customHeight="1">
      <c r="A239" s="202"/>
      <c r="B239" s="192"/>
      <c r="C239" s="24">
        <v>4427</v>
      </c>
      <c r="D239" s="13" t="s">
        <v>346</v>
      </c>
      <c r="E239" s="83"/>
      <c r="F239" s="97"/>
      <c r="G239" s="83"/>
      <c r="H239" s="83">
        <v>10000</v>
      </c>
      <c r="I239" s="83"/>
      <c r="J239" s="96">
        <f t="shared" si="29"/>
        <v>0</v>
      </c>
      <c r="K239" s="47"/>
      <c r="L239" s="165"/>
    </row>
    <row r="240" spans="1:12" ht="20.25" customHeight="1">
      <c r="A240" s="202"/>
      <c r="B240" s="192"/>
      <c r="C240" s="24">
        <v>4430</v>
      </c>
      <c r="D240" s="13" t="s">
        <v>33</v>
      </c>
      <c r="E240" s="83">
        <v>4478</v>
      </c>
      <c r="F240" s="97">
        <v>97</v>
      </c>
      <c r="G240" s="83">
        <v>5000</v>
      </c>
      <c r="H240" s="83">
        <v>6080</v>
      </c>
      <c r="I240" s="83">
        <v>5657</v>
      </c>
      <c r="J240" s="97">
        <f t="shared" si="29"/>
        <v>93.04276315789474</v>
      </c>
      <c r="K240" s="47">
        <f t="shared" si="32"/>
        <v>126.32871817775792</v>
      </c>
      <c r="L240" s="165">
        <f t="shared" si="31"/>
        <v>0.020883408537771774</v>
      </c>
    </row>
    <row r="241" spans="1:12" ht="20.25" customHeight="1">
      <c r="A241" s="202"/>
      <c r="B241" s="192"/>
      <c r="C241" s="24">
        <v>4437</v>
      </c>
      <c r="D241" s="13" t="s">
        <v>33</v>
      </c>
      <c r="E241" s="83"/>
      <c r="F241" s="97"/>
      <c r="G241" s="83"/>
      <c r="H241" s="83">
        <v>1000</v>
      </c>
      <c r="I241" s="83"/>
      <c r="J241" s="97"/>
      <c r="K241" s="47"/>
      <c r="L241" s="165"/>
    </row>
    <row r="242" spans="1:12" ht="11.25">
      <c r="A242" s="202"/>
      <c r="B242" s="192"/>
      <c r="C242" s="24">
        <v>4440</v>
      </c>
      <c r="D242" s="13" t="s">
        <v>97</v>
      </c>
      <c r="E242" s="83">
        <v>72740.09</v>
      </c>
      <c r="F242" s="97">
        <v>98.6</v>
      </c>
      <c r="G242" s="83">
        <v>68116</v>
      </c>
      <c r="H242" s="83">
        <v>71116</v>
      </c>
      <c r="I242" s="83">
        <v>70007.76</v>
      </c>
      <c r="J242" s="96">
        <f t="shared" si="29"/>
        <v>98.4416446369312</v>
      </c>
      <c r="K242" s="47">
        <f t="shared" si="32"/>
        <v>96.24370824946739</v>
      </c>
      <c r="L242" s="165">
        <f t="shared" si="31"/>
        <v>0.2584409851324514</v>
      </c>
    </row>
    <row r="243" spans="1:12" ht="45" customHeight="1">
      <c r="A243" s="202"/>
      <c r="B243" s="192"/>
      <c r="C243" s="24">
        <v>4520</v>
      </c>
      <c r="D243" s="13" t="s">
        <v>318</v>
      </c>
      <c r="E243" s="83">
        <v>2182</v>
      </c>
      <c r="F243" s="97">
        <v>72.7</v>
      </c>
      <c r="G243" s="83">
        <v>8616</v>
      </c>
      <c r="H243" s="83">
        <v>5316</v>
      </c>
      <c r="I243" s="83">
        <v>4934.68</v>
      </c>
      <c r="J243" s="96">
        <f t="shared" si="29"/>
        <v>92.82693754702784</v>
      </c>
      <c r="K243" s="47">
        <f t="shared" si="32"/>
        <v>226.15398716773603</v>
      </c>
      <c r="L243" s="165">
        <f t="shared" si="31"/>
        <v>0.01821688853511961</v>
      </c>
    </row>
    <row r="244" spans="1:12" ht="13.5" customHeight="1">
      <c r="A244" s="202"/>
      <c r="B244" s="192"/>
      <c r="C244" s="24">
        <v>4580</v>
      </c>
      <c r="D244" s="13" t="s">
        <v>259</v>
      </c>
      <c r="E244" s="83">
        <v>509.1</v>
      </c>
      <c r="F244" s="97">
        <v>99.8</v>
      </c>
      <c r="G244" s="83"/>
      <c r="H244" s="83"/>
      <c r="I244" s="83"/>
      <c r="J244" s="96"/>
      <c r="K244" s="47">
        <f t="shared" si="32"/>
        <v>0</v>
      </c>
      <c r="L244" s="165">
        <f t="shared" si="31"/>
        <v>0</v>
      </c>
    </row>
    <row r="245" spans="1:12" ht="21" customHeight="1">
      <c r="A245" s="202"/>
      <c r="B245" s="192"/>
      <c r="C245" s="24">
        <v>4700</v>
      </c>
      <c r="D245" s="13" t="s">
        <v>143</v>
      </c>
      <c r="E245" s="83">
        <v>250</v>
      </c>
      <c r="F245" s="97">
        <v>42</v>
      </c>
      <c r="G245" s="83">
        <v>800</v>
      </c>
      <c r="H245" s="83">
        <v>800</v>
      </c>
      <c r="I245" s="83">
        <v>400</v>
      </c>
      <c r="J245" s="97">
        <f t="shared" si="29"/>
        <v>50</v>
      </c>
      <c r="K245" s="47">
        <f t="shared" si="32"/>
        <v>160</v>
      </c>
      <c r="L245" s="165">
        <f t="shared" si="31"/>
        <v>0.0014766419330225755</v>
      </c>
    </row>
    <row r="246" spans="1:12" ht="33.75">
      <c r="A246" s="202"/>
      <c r="B246" s="192"/>
      <c r="C246" s="24">
        <v>6050</v>
      </c>
      <c r="D246" s="13" t="s">
        <v>264</v>
      </c>
      <c r="E246" s="83">
        <v>215103.25</v>
      </c>
      <c r="F246" s="97">
        <v>86.3</v>
      </c>
      <c r="G246" s="83"/>
      <c r="H246" s="83">
        <v>123000</v>
      </c>
      <c r="I246" s="83">
        <v>111522.22</v>
      </c>
      <c r="J246" s="96">
        <f t="shared" si="29"/>
        <v>90.66847154471544</v>
      </c>
      <c r="K246" s="47">
        <f t="shared" si="32"/>
        <v>51.84590190989676</v>
      </c>
      <c r="L246" s="165">
        <f t="shared" si="31"/>
        <v>0.4116959662894224</v>
      </c>
    </row>
    <row r="247" spans="1:12" ht="33.75">
      <c r="A247" s="202"/>
      <c r="B247" s="194"/>
      <c r="C247" s="24">
        <v>6057</v>
      </c>
      <c r="D247" s="13" t="s">
        <v>264</v>
      </c>
      <c r="E247" s="83">
        <v>5968.39</v>
      </c>
      <c r="F247" s="97">
        <v>91.8</v>
      </c>
      <c r="G247" s="83"/>
      <c r="H247" s="83"/>
      <c r="I247" s="83"/>
      <c r="J247" s="96"/>
      <c r="K247" s="47">
        <f t="shared" si="32"/>
        <v>0</v>
      </c>
      <c r="L247" s="165">
        <f t="shared" si="31"/>
        <v>0</v>
      </c>
    </row>
    <row r="248" spans="1:12" ht="33.75">
      <c r="A248" s="202"/>
      <c r="B248" s="194"/>
      <c r="C248" s="24">
        <v>6060</v>
      </c>
      <c r="D248" s="13" t="s">
        <v>263</v>
      </c>
      <c r="E248" s="83"/>
      <c r="F248" s="97"/>
      <c r="G248" s="83"/>
      <c r="H248" s="83">
        <v>31000</v>
      </c>
      <c r="I248" s="83">
        <v>24894.28</v>
      </c>
      <c r="J248" s="96">
        <f t="shared" si="29"/>
        <v>80.30412903225806</v>
      </c>
      <c r="K248" s="47"/>
      <c r="L248" s="165">
        <f t="shared" si="31"/>
        <v>0.0918998443510131</v>
      </c>
    </row>
    <row r="249" spans="1:12" ht="33.75">
      <c r="A249" s="202"/>
      <c r="B249" s="194"/>
      <c r="C249" s="24">
        <v>6067</v>
      </c>
      <c r="D249" s="13" t="s">
        <v>263</v>
      </c>
      <c r="E249" s="83"/>
      <c r="F249" s="97"/>
      <c r="G249" s="83">
        <v>38930</v>
      </c>
      <c r="H249" s="83">
        <v>38958.47</v>
      </c>
      <c r="I249" s="83">
        <v>38958.47</v>
      </c>
      <c r="J249" s="96">
        <f t="shared" si="29"/>
        <v>100</v>
      </c>
      <c r="K249" s="47"/>
      <c r="L249" s="165">
        <f t="shared" si="31"/>
        <v>0.14381927612100506</v>
      </c>
    </row>
    <row r="250" spans="1:12" ht="33.75">
      <c r="A250" s="202"/>
      <c r="B250" s="193"/>
      <c r="C250" s="24">
        <v>6069</v>
      </c>
      <c r="D250" s="13" t="s">
        <v>263</v>
      </c>
      <c r="E250" s="83"/>
      <c r="F250" s="97"/>
      <c r="G250" s="83">
        <v>6870</v>
      </c>
      <c r="H250" s="83">
        <v>6875.02</v>
      </c>
      <c r="I250" s="83">
        <v>6875.02</v>
      </c>
      <c r="J250" s="96">
        <f t="shared" si="29"/>
        <v>100</v>
      </c>
      <c r="K250" s="47"/>
      <c r="L250" s="165">
        <f t="shared" si="31"/>
        <v>0.025379857055922172</v>
      </c>
    </row>
    <row r="251" spans="1:12" ht="32.25" customHeight="1">
      <c r="A251" s="202"/>
      <c r="B251" s="201">
        <v>80103</v>
      </c>
      <c r="C251" s="44"/>
      <c r="D251" s="2" t="s">
        <v>282</v>
      </c>
      <c r="E251" s="90">
        <f>SUM(E252:E256)</f>
        <v>242990.06999999998</v>
      </c>
      <c r="F251" s="93">
        <v>99.9</v>
      </c>
      <c r="G251" s="90">
        <f>SUM(G252:G256)</f>
        <v>277041.28</v>
      </c>
      <c r="H251" s="90">
        <f>SUM(H252:H256)</f>
        <v>284253.68</v>
      </c>
      <c r="I251" s="90">
        <f>SUM(I252:I256)</f>
        <v>284152.63</v>
      </c>
      <c r="J251" s="95">
        <f t="shared" si="29"/>
        <v>99.96445076806042</v>
      </c>
      <c r="K251" s="3">
        <f t="shared" si="32"/>
        <v>116.94001734309556</v>
      </c>
      <c r="L251" s="164">
        <f aca="true" t="shared" si="33" ref="L251:L282">(I251/$I$727)*100</f>
        <v>1.0489792220916216</v>
      </c>
    </row>
    <row r="252" spans="1:12" ht="97.5" customHeight="1">
      <c r="A252" s="202"/>
      <c r="B252" s="201"/>
      <c r="C252" s="24">
        <v>2590</v>
      </c>
      <c r="D252" s="13" t="s">
        <v>283</v>
      </c>
      <c r="E252" s="15">
        <v>202703.67</v>
      </c>
      <c r="F252" s="47">
        <v>99.9</v>
      </c>
      <c r="G252" s="15">
        <v>277041.28</v>
      </c>
      <c r="H252" s="15">
        <v>284253.68</v>
      </c>
      <c r="I252" s="15">
        <v>284152.63</v>
      </c>
      <c r="J252" s="95">
        <f t="shared" si="29"/>
        <v>99.96445076806042</v>
      </c>
      <c r="K252" s="47"/>
      <c r="L252" s="165">
        <f t="shared" si="33"/>
        <v>1.0489792220916216</v>
      </c>
    </row>
    <row r="253" spans="1:12" ht="21.75" customHeight="1">
      <c r="A253" s="202"/>
      <c r="B253" s="202"/>
      <c r="C253" s="24">
        <v>4010</v>
      </c>
      <c r="D253" s="13" t="s">
        <v>267</v>
      </c>
      <c r="E253" s="83">
        <v>31764</v>
      </c>
      <c r="F253" s="97">
        <v>100</v>
      </c>
      <c r="G253" s="83"/>
      <c r="H253" s="83"/>
      <c r="I253" s="83"/>
      <c r="J253" s="97"/>
      <c r="K253" s="47">
        <f t="shared" si="32"/>
        <v>0</v>
      </c>
      <c r="L253" s="165">
        <f t="shared" si="33"/>
        <v>0</v>
      </c>
    </row>
    <row r="254" spans="1:12" ht="23.25" customHeight="1">
      <c r="A254" s="202"/>
      <c r="B254" s="202"/>
      <c r="C254" s="24">
        <v>4040</v>
      </c>
      <c r="D254" s="13" t="s">
        <v>291</v>
      </c>
      <c r="E254" s="83">
        <v>7112.08</v>
      </c>
      <c r="F254" s="97">
        <v>100</v>
      </c>
      <c r="G254" s="83"/>
      <c r="H254" s="83"/>
      <c r="I254" s="83"/>
      <c r="J254" s="96"/>
      <c r="K254" s="47">
        <f t="shared" si="32"/>
        <v>0</v>
      </c>
      <c r="L254" s="165">
        <f t="shared" si="33"/>
        <v>0</v>
      </c>
    </row>
    <row r="255" spans="1:12" ht="22.5" customHeight="1">
      <c r="A255" s="202"/>
      <c r="B255" s="202"/>
      <c r="C255" s="24">
        <v>4110</v>
      </c>
      <c r="D255" s="13" t="s">
        <v>284</v>
      </c>
      <c r="E255" s="83">
        <v>1236.08</v>
      </c>
      <c r="F255" s="97">
        <v>100</v>
      </c>
      <c r="G255" s="83"/>
      <c r="H255" s="83"/>
      <c r="I255" s="83"/>
      <c r="J255" s="96"/>
      <c r="K255" s="47">
        <f t="shared" si="32"/>
        <v>0</v>
      </c>
      <c r="L255" s="165">
        <f t="shared" si="33"/>
        <v>0</v>
      </c>
    </row>
    <row r="256" spans="1:12" ht="11.25">
      <c r="A256" s="202"/>
      <c r="B256" s="202"/>
      <c r="C256" s="24">
        <v>4120</v>
      </c>
      <c r="D256" s="13" t="s">
        <v>41</v>
      </c>
      <c r="E256" s="83">
        <v>174.24</v>
      </c>
      <c r="F256" s="97">
        <v>100</v>
      </c>
      <c r="G256" s="83"/>
      <c r="H256" s="83"/>
      <c r="I256" s="83"/>
      <c r="J256" s="96"/>
      <c r="K256" s="47">
        <f t="shared" si="32"/>
        <v>0</v>
      </c>
      <c r="L256" s="165">
        <f t="shared" si="33"/>
        <v>0</v>
      </c>
    </row>
    <row r="257" spans="1:12" ht="11.25">
      <c r="A257" s="202"/>
      <c r="B257" s="190">
        <v>80104</v>
      </c>
      <c r="C257" s="44"/>
      <c r="D257" s="2" t="s">
        <v>99</v>
      </c>
      <c r="E257" s="90">
        <f>SUM(E258:E286)</f>
        <v>555712.6100000001</v>
      </c>
      <c r="F257" s="93">
        <v>86</v>
      </c>
      <c r="G257" s="90">
        <f>SUM(G258:G286)</f>
        <v>593615.6000000001</v>
      </c>
      <c r="H257" s="90">
        <f>SUM(H258:H286)</f>
        <v>747936.85</v>
      </c>
      <c r="I257" s="90">
        <f>SUM(I258:I286)</f>
        <v>674106.2799999998</v>
      </c>
      <c r="J257" s="95">
        <f t="shared" si="29"/>
        <v>90.12876956122697</v>
      </c>
      <c r="K257" s="3">
        <f t="shared" si="32"/>
        <v>121.30483776497346</v>
      </c>
      <c r="L257" s="164">
        <f t="shared" si="33"/>
        <v>2.488534000904643</v>
      </c>
    </row>
    <row r="258" spans="1:12" ht="98.25" customHeight="1">
      <c r="A258" s="202"/>
      <c r="B258" s="192"/>
      <c r="C258" s="24">
        <v>2590</v>
      </c>
      <c r="D258" s="13" t="s">
        <v>283</v>
      </c>
      <c r="E258" s="83"/>
      <c r="F258" s="97"/>
      <c r="G258" s="83"/>
      <c r="H258" s="83">
        <v>176240.25</v>
      </c>
      <c r="I258" s="83">
        <v>175687.9</v>
      </c>
      <c r="J258" s="97">
        <f t="shared" si="29"/>
        <v>99.6865925916469</v>
      </c>
      <c r="K258" s="3"/>
      <c r="L258" s="175">
        <f t="shared" si="33"/>
        <v>0.6485703006616924</v>
      </c>
    </row>
    <row r="259" spans="1:12" ht="31.5" customHeight="1">
      <c r="A259" s="202"/>
      <c r="B259" s="192"/>
      <c r="C259" s="24">
        <v>3020</v>
      </c>
      <c r="D259" s="13" t="s">
        <v>279</v>
      </c>
      <c r="E259" s="83">
        <v>20139.24</v>
      </c>
      <c r="F259" s="97">
        <v>93</v>
      </c>
      <c r="G259" s="83">
        <v>18870</v>
      </c>
      <c r="H259" s="83">
        <v>16900</v>
      </c>
      <c r="I259" s="83">
        <v>16600.4</v>
      </c>
      <c r="J259" s="97">
        <f t="shared" si="29"/>
        <v>98.22721893491125</v>
      </c>
      <c r="K259" s="47">
        <f t="shared" si="32"/>
        <v>82.428135321889</v>
      </c>
      <c r="L259" s="175">
        <f t="shared" si="33"/>
        <v>0.061282116862369916</v>
      </c>
    </row>
    <row r="260" spans="1:12" ht="20.25" customHeight="1">
      <c r="A260" s="202"/>
      <c r="B260" s="192"/>
      <c r="C260" s="24">
        <v>4010</v>
      </c>
      <c r="D260" s="13" t="s">
        <v>267</v>
      </c>
      <c r="E260" s="83">
        <v>278815.84</v>
      </c>
      <c r="F260" s="97">
        <v>98</v>
      </c>
      <c r="G260" s="83">
        <v>257179</v>
      </c>
      <c r="H260" s="83">
        <v>244360</v>
      </c>
      <c r="I260" s="83">
        <v>239967.94</v>
      </c>
      <c r="J260" s="97">
        <f t="shared" si="29"/>
        <v>98.20262727123915</v>
      </c>
      <c r="K260" s="47">
        <f t="shared" si="32"/>
        <v>86.06682461082555</v>
      </c>
      <c r="L260" s="165">
        <f t="shared" si="33"/>
        <v>0.8858668069626137</v>
      </c>
    </row>
    <row r="261" spans="1:12" ht="20.25" customHeight="1">
      <c r="A261" s="202"/>
      <c r="B261" s="192"/>
      <c r="C261" s="24">
        <v>4017</v>
      </c>
      <c r="D261" s="13" t="s">
        <v>267</v>
      </c>
      <c r="E261" s="83">
        <v>21448.48</v>
      </c>
      <c r="F261" s="97">
        <v>83</v>
      </c>
      <c r="G261" s="83">
        <v>97036.33</v>
      </c>
      <c r="H261" s="83">
        <v>97036.33</v>
      </c>
      <c r="I261" s="83">
        <v>55323.69</v>
      </c>
      <c r="J261" s="97">
        <f t="shared" si="29"/>
        <v>57.01337839137156</v>
      </c>
      <c r="K261" s="47"/>
      <c r="L261" s="165">
        <f t="shared" si="33"/>
        <v>0.20423320135885434</v>
      </c>
    </row>
    <row r="262" spans="1:12" ht="21.75" customHeight="1">
      <c r="A262" s="202"/>
      <c r="B262" s="192"/>
      <c r="C262" s="24">
        <v>4040</v>
      </c>
      <c r="D262" s="13" t="s">
        <v>291</v>
      </c>
      <c r="E262" s="83">
        <v>21930.14</v>
      </c>
      <c r="F262" s="97">
        <v>100</v>
      </c>
      <c r="G262" s="83">
        <v>22360</v>
      </c>
      <c r="H262" s="83">
        <v>22870</v>
      </c>
      <c r="I262" s="83">
        <v>22863.88</v>
      </c>
      <c r="J262" s="97">
        <f t="shared" si="29"/>
        <v>99.97324005247049</v>
      </c>
      <c r="K262" s="47">
        <f t="shared" si="32"/>
        <v>104.25779315590324</v>
      </c>
      <c r="L262" s="165">
        <f t="shared" si="33"/>
        <v>0.08440440989899052</v>
      </c>
    </row>
    <row r="263" spans="1:12" ht="20.25" customHeight="1">
      <c r="A263" s="202"/>
      <c r="B263" s="192"/>
      <c r="C263" s="24">
        <v>4110</v>
      </c>
      <c r="D263" s="13" t="s">
        <v>284</v>
      </c>
      <c r="E263" s="83">
        <v>55294.92</v>
      </c>
      <c r="F263" s="97">
        <v>92</v>
      </c>
      <c r="G263" s="83">
        <v>50935</v>
      </c>
      <c r="H263" s="83">
        <v>51080</v>
      </c>
      <c r="I263" s="83">
        <v>48221.14</v>
      </c>
      <c r="J263" s="97">
        <f t="shared" si="29"/>
        <v>94.40317149569303</v>
      </c>
      <c r="K263" s="47">
        <f t="shared" si="32"/>
        <v>87.20717924901601</v>
      </c>
      <c r="L263" s="165">
        <f t="shared" si="33"/>
        <v>0.17801339345538061</v>
      </c>
    </row>
    <row r="264" spans="1:12" ht="20.25" customHeight="1">
      <c r="A264" s="202"/>
      <c r="B264" s="192"/>
      <c r="C264" s="24">
        <v>4117</v>
      </c>
      <c r="D264" s="13" t="s">
        <v>277</v>
      </c>
      <c r="E264" s="83">
        <v>3425.9</v>
      </c>
      <c r="F264" s="97">
        <v>77</v>
      </c>
      <c r="G264" s="83">
        <v>16767.88</v>
      </c>
      <c r="H264" s="83">
        <v>16767.88</v>
      </c>
      <c r="I264" s="83">
        <v>10102.85</v>
      </c>
      <c r="J264" s="97">
        <f t="shared" si="29"/>
        <v>60.251206473328764</v>
      </c>
      <c r="K264" s="47">
        <f t="shared" si="32"/>
        <v>294.89623164715846</v>
      </c>
      <c r="L264" s="165">
        <f t="shared" si="33"/>
        <v>0.037295729882592825</v>
      </c>
    </row>
    <row r="265" spans="1:12" ht="11.25">
      <c r="A265" s="202"/>
      <c r="B265" s="192"/>
      <c r="C265" s="24">
        <v>4120</v>
      </c>
      <c r="D265" s="13" t="s">
        <v>41</v>
      </c>
      <c r="E265" s="83">
        <v>7585.45</v>
      </c>
      <c r="F265" s="97">
        <v>91.5</v>
      </c>
      <c r="G265" s="83">
        <v>7286</v>
      </c>
      <c r="H265" s="83">
        <v>7006</v>
      </c>
      <c r="I265" s="83">
        <v>6619.88</v>
      </c>
      <c r="J265" s="96">
        <f t="shared" si="29"/>
        <v>94.48872395089923</v>
      </c>
      <c r="K265" s="47">
        <f t="shared" si="32"/>
        <v>87.27076178736924</v>
      </c>
      <c r="L265" s="165">
        <f t="shared" si="33"/>
        <v>0.02443798099894372</v>
      </c>
    </row>
    <row r="266" spans="1:12" ht="11.25">
      <c r="A266" s="202"/>
      <c r="B266" s="192"/>
      <c r="C266" s="24">
        <v>4127</v>
      </c>
      <c r="D266" s="13" t="s">
        <v>41</v>
      </c>
      <c r="E266" s="83">
        <v>437.89</v>
      </c>
      <c r="F266" s="97">
        <v>69.1</v>
      </c>
      <c r="G266" s="83">
        <v>2377.39</v>
      </c>
      <c r="H266" s="83">
        <v>2377.39</v>
      </c>
      <c r="I266" s="83">
        <v>1212.73</v>
      </c>
      <c r="J266" s="96">
        <f t="shared" si="29"/>
        <v>51.01098263221432</v>
      </c>
      <c r="K266" s="47"/>
      <c r="L266" s="165">
        <f t="shared" si="33"/>
        <v>0.00447691992858617</v>
      </c>
    </row>
    <row r="267" spans="1:12" ht="22.5">
      <c r="A267" s="202"/>
      <c r="B267" s="192"/>
      <c r="C267" s="24">
        <v>4170</v>
      </c>
      <c r="D267" s="13" t="s">
        <v>30</v>
      </c>
      <c r="E267" s="84">
        <v>1313</v>
      </c>
      <c r="F267" s="97">
        <v>93.8</v>
      </c>
      <c r="G267" s="83">
        <v>1000</v>
      </c>
      <c r="H267" s="84">
        <v>1000</v>
      </c>
      <c r="I267" s="84"/>
      <c r="J267" s="96">
        <f t="shared" si="29"/>
        <v>0</v>
      </c>
      <c r="K267" s="47">
        <f t="shared" si="32"/>
        <v>0</v>
      </c>
      <c r="L267" s="165">
        <f t="shared" si="33"/>
        <v>0</v>
      </c>
    </row>
    <row r="268" spans="1:12" ht="21" customHeight="1">
      <c r="A268" s="202"/>
      <c r="B268" s="192"/>
      <c r="C268" s="24">
        <v>4177</v>
      </c>
      <c r="D268" s="13" t="s">
        <v>30</v>
      </c>
      <c r="E268" s="84"/>
      <c r="F268" s="97"/>
      <c r="G268" s="83">
        <v>10368</v>
      </c>
      <c r="H268" s="84">
        <v>10368</v>
      </c>
      <c r="I268" s="84">
        <v>3041.32</v>
      </c>
      <c r="J268" s="96">
        <f t="shared" si="29"/>
        <v>29.333719135802472</v>
      </c>
      <c r="K268" s="47"/>
      <c r="L268" s="165">
        <f t="shared" si="33"/>
        <v>0.01122735160935055</v>
      </c>
    </row>
    <row r="269" spans="1:12" ht="21" customHeight="1">
      <c r="A269" s="202"/>
      <c r="B269" s="192"/>
      <c r="C269" s="24">
        <v>4210</v>
      </c>
      <c r="D269" s="13" t="s">
        <v>14</v>
      </c>
      <c r="E269" s="83">
        <v>12961.4</v>
      </c>
      <c r="F269" s="97">
        <v>98</v>
      </c>
      <c r="G269" s="83">
        <v>18470</v>
      </c>
      <c r="H269" s="83">
        <v>8470</v>
      </c>
      <c r="I269" s="83">
        <v>8068.17</v>
      </c>
      <c r="J269" s="97">
        <f t="shared" si="29"/>
        <v>95.25584415584416</v>
      </c>
      <c r="K269" s="47">
        <f t="shared" si="32"/>
        <v>62.24767386239141</v>
      </c>
      <c r="L269" s="165">
        <f t="shared" si="33"/>
        <v>0.029784495361886883</v>
      </c>
    </row>
    <row r="270" spans="1:12" ht="22.5">
      <c r="A270" s="202"/>
      <c r="B270" s="192"/>
      <c r="C270" s="24">
        <v>4217</v>
      </c>
      <c r="D270" s="13" t="s">
        <v>14</v>
      </c>
      <c r="E270" s="83">
        <v>36765.88</v>
      </c>
      <c r="F270" s="97">
        <v>95</v>
      </c>
      <c r="G270" s="83">
        <v>4194</v>
      </c>
      <c r="H270" s="83">
        <v>2424</v>
      </c>
      <c r="I270" s="83"/>
      <c r="J270" s="97">
        <f t="shared" si="29"/>
        <v>0</v>
      </c>
      <c r="K270" s="47"/>
      <c r="L270" s="165">
        <f t="shared" si="33"/>
        <v>0</v>
      </c>
    </row>
    <row r="271" spans="1:12" ht="33.75">
      <c r="A271" s="202"/>
      <c r="B271" s="192"/>
      <c r="C271" s="24">
        <v>4240</v>
      </c>
      <c r="D271" s="13" t="s">
        <v>95</v>
      </c>
      <c r="E271" s="83"/>
      <c r="F271" s="97"/>
      <c r="G271" s="83">
        <v>2000</v>
      </c>
      <c r="H271" s="83">
        <v>100</v>
      </c>
      <c r="I271" s="83"/>
      <c r="J271" s="96">
        <f t="shared" si="29"/>
        <v>0</v>
      </c>
      <c r="K271" s="47"/>
      <c r="L271" s="165">
        <f t="shared" si="33"/>
        <v>0</v>
      </c>
    </row>
    <row r="272" spans="1:12" ht="31.5" customHeight="1">
      <c r="A272" s="202"/>
      <c r="B272" s="192"/>
      <c r="C272" s="24">
        <v>4247</v>
      </c>
      <c r="D272" s="13" t="s">
        <v>95</v>
      </c>
      <c r="E272" s="83">
        <v>25948.09</v>
      </c>
      <c r="F272" s="97">
        <v>95.4</v>
      </c>
      <c r="G272" s="83"/>
      <c r="H272" s="83"/>
      <c r="I272" s="83"/>
      <c r="J272" s="96"/>
      <c r="K272" s="47"/>
      <c r="L272" s="165">
        <f t="shared" si="33"/>
        <v>0</v>
      </c>
    </row>
    <row r="273" spans="1:12" ht="11.25">
      <c r="A273" s="202"/>
      <c r="B273" s="192"/>
      <c r="C273" s="24">
        <v>4260</v>
      </c>
      <c r="D273" s="13" t="s">
        <v>15</v>
      </c>
      <c r="E273" s="83">
        <v>5254.72</v>
      </c>
      <c r="F273" s="97">
        <v>79.6</v>
      </c>
      <c r="G273" s="83">
        <v>5000</v>
      </c>
      <c r="H273" s="83">
        <v>5905</v>
      </c>
      <c r="I273" s="83">
        <v>5900.7</v>
      </c>
      <c r="J273" s="96">
        <f t="shared" si="29"/>
        <v>99.92718035563082</v>
      </c>
      <c r="K273" s="47">
        <f t="shared" si="32"/>
        <v>112.29332866451493</v>
      </c>
      <c r="L273" s="165">
        <f t="shared" si="33"/>
        <v>0.02178305263546578</v>
      </c>
    </row>
    <row r="274" spans="1:12" ht="20.25" customHeight="1">
      <c r="A274" s="202"/>
      <c r="B274" s="192"/>
      <c r="C274" s="24">
        <v>4270</v>
      </c>
      <c r="D274" s="13" t="s">
        <v>17</v>
      </c>
      <c r="E274" s="83">
        <v>1374.68</v>
      </c>
      <c r="F274" s="97">
        <v>65.8</v>
      </c>
      <c r="G274" s="83">
        <v>1000</v>
      </c>
      <c r="H274" s="83">
        <v>1000</v>
      </c>
      <c r="I274" s="83">
        <v>209.1</v>
      </c>
      <c r="J274" s="96">
        <f t="shared" si="29"/>
        <v>20.91</v>
      </c>
      <c r="K274" s="47">
        <f t="shared" si="32"/>
        <v>15.210812698227949</v>
      </c>
      <c r="L274" s="165">
        <f t="shared" si="33"/>
        <v>0.0007719145704875515</v>
      </c>
    </row>
    <row r="275" spans="1:12" ht="22.5">
      <c r="A275" s="202"/>
      <c r="B275" s="192"/>
      <c r="C275" s="24">
        <v>4280</v>
      </c>
      <c r="D275" s="13" t="s">
        <v>70</v>
      </c>
      <c r="E275" s="83">
        <v>35</v>
      </c>
      <c r="F275" s="97">
        <v>5.8</v>
      </c>
      <c r="G275" s="83">
        <v>400</v>
      </c>
      <c r="H275" s="83">
        <v>400</v>
      </c>
      <c r="I275" s="83">
        <v>175</v>
      </c>
      <c r="J275" s="96">
        <f t="shared" si="29"/>
        <v>43.75</v>
      </c>
      <c r="K275" s="47">
        <f t="shared" si="32"/>
        <v>500</v>
      </c>
      <c r="L275" s="165">
        <f t="shared" si="33"/>
        <v>0.0006460308456973768</v>
      </c>
    </row>
    <row r="276" spans="1:12" ht="20.25" customHeight="1">
      <c r="A276" s="202"/>
      <c r="B276" s="192"/>
      <c r="C276" s="24">
        <v>4300</v>
      </c>
      <c r="D276" s="13" t="s">
        <v>19</v>
      </c>
      <c r="E276" s="83">
        <v>9480.53</v>
      </c>
      <c r="F276" s="97">
        <v>99</v>
      </c>
      <c r="G276" s="83">
        <v>11040</v>
      </c>
      <c r="H276" s="83">
        <v>7040</v>
      </c>
      <c r="I276" s="83">
        <v>6846.08</v>
      </c>
      <c r="J276" s="97">
        <f t="shared" si="29"/>
        <v>97.24545454545455</v>
      </c>
      <c r="K276" s="47">
        <f t="shared" si="32"/>
        <v>72.21199658668871</v>
      </c>
      <c r="L276" s="165">
        <f t="shared" si="33"/>
        <v>0.025273022012067988</v>
      </c>
    </row>
    <row r="277" spans="1:12" ht="22.5">
      <c r="A277" s="202"/>
      <c r="B277" s="192"/>
      <c r="C277" s="24">
        <v>4307</v>
      </c>
      <c r="D277" s="13" t="s">
        <v>19</v>
      </c>
      <c r="E277" s="83">
        <v>3087</v>
      </c>
      <c r="F277" s="97">
        <v>52</v>
      </c>
      <c r="G277" s="83">
        <v>8589</v>
      </c>
      <c r="H277" s="83">
        <v>10359</v>
      </c>
      <c r="I277" s="83">
        <v>10356.6</v>
      </c>
      <c r="J277" s="97">
        <f t="shared" si="29"/>
        <v>99.9768317405155</v>
      </c>
      <c r="K277" s="47">
        <f t="shared" si="32"/>
        <v>335.4907677356657</v>
      </c>
      <c r="L277" s="165">
        <f t="shared" si="33"/>
        <v>0.03823247460885402</v>
      </c>
    </row>
    <row r="278" spans="1:12" ht="19.5" customHeight="1">
      <c r="A278" s="202"/>
      <c r="B278" s="192"/>
      <c r="C278" s="24">
        <v>4330</v>
      </c>
      <c r="D278" s="13" t="s">
        <v>204</v>
      </c>
      <c r="E278" s="83">
        <v>13668.57</v>
      </c>
      <c r="F278" s="97">
        <v>90</v>
      </c>
      <c r="G278" s="83">
        <v>37092</v>
      </c>
      <c r="H278" s="83">
        <v>46811</v>
      </c>
      <c r="I278" s="83">
        <v>44164.84</v>
      </c>
      <c r="J278" s="97">
        <f t="shared" si="29"/>
        <v>94.34714062933925</v>
      </c>
      <c r="K278" s="47">
        <f aca="true" t="shared" si="34" ref="K278:K339">(I278/E278)*100</f>
        <v>323.11236654602493</v>
      </c>
      <c r="L278" s="165">
        <f t="shared" si="33"/>
        <v>0.1630391367730819</v>
      </c>
    </row>
    <row r="279" spans="1:12" ht="19.5" customHeight="1">
      <c r="A279" s="202"/>
      <c r="B279" s="192"/>
      <c r="C279" s="24">
        <v>4350</v>
      </c>
      <c r="D279" s="13" t="s">
        <v>72</v>
      </c>
      <c r="E279" s="83">
        <v>429</v>
      </c>
      <c r="F279" s="97">
        <v>91.7</v>
      </c>
      <c r="G279" s="83">
        <v>468</v>
      </c>
      <c r="H279" s="83">
        <v>508</v>
      </c>
      <c r="I279" s="83">
        <v>507</v>
      </c>
      <c r="J279" s="96">
        <f t="shared" si="29"/>
        <v>99.80314960629921</v>
      </c>
      <c r="K279" s="47">
        <f t="shared" si="34"/>
        <v>118.18181818181819</v>
      </c>
      <c r="L279" s="165">
        <f t="shared" si="33"/>
        <v>0.0018716436501061144</v>
      </c>
    </row>
    <row r="280" spans="1:12" ht="41.25" customHeight="1">
      <c r="A280" s="202"/>
      <c r="B280" s="192"/>
      <c r="C280" s="24">
        <v>4370</v>
      </c>
      <c r="D280" s="13" t="s">
        <v>285</v>
      </c>
      <c r="E280" s="83">
        <v>863.9</v>
      </c>
      <c r="F280" s="97">
        <v>96</v>
      </c>
      <c r="G280" s="83">
        <v>900</v>
      </c>
      <c r="H280" s="83">
        <v>900</v>
      </c>
      <c r="I280" s="83">
        <v>635.89</v>
      </c>
      <c r="J280" s="96">
        <f t="shared" si="29"/>
        <v>70.65444444444444</v>
      </c>
      <c r="K280" s="47">
        <f t="shared" si="34"/>
        <v>73.60689894663734</v>
      </c>
      <c r="L280" s="165">
        <f t="shared" si="33"/>
        <v>0.002347454596974314</v>
      </c>
    </row>
    <row r="281" spans="1:12" ht="19.5" customHeight="1">
      <c r="A281" s="202"/>
      <c r="B281" s="192"/>
      <c r="C281" s="24">
        <v>4410</v>
      </c>
      <c r="D281" s="13" t="s">
        <v>64</v>
      </c>
      <c r="E281" s="83"/>
      <c r="F281" s="97"/>
      <c r="G281" s="83">
        <v>200</v>
      </c>
      <c r="H281" s="83">
        <v>200</v>
      </c>
      <c r="I281" s="83"/>
      <c r="J281" s="96">
        <f t="shared" si="29"/>
        <v>0</v>
      </c>
      <c r="K281" s="47"/>
      <c r="L281" s="165">
        <f t="shared" si="33"/>
        <v>0</v>
      </c>
    </row>
    <row r="282" spans="1:12" ht="20.25" customHeight="1">
      <c r="A282" s="202"/>
      <c r="B282" s="192"/>
      <c r="C282" s="24">
        <v>4430</v>
      </c>
      <c r="D282" s="13" t="s">
        <v>33</v>
      </c>
      <c r="E282" s="83">
        <v>301</v>
      </c>
      <c r="F282" s="97">
        <v>97.1</v>
      </c>
      <c r="G282" s="83">
        <v>450</v>
      </c>
      <c r="H282" s="83">
        <v>450</v>
      </c>
      <c r="I282" s="83">
        <v>438</v>
      </c>
      <c r="J282" s="96">
        <f t="shared" si="29"/>
        <v>97.33333333333334</v>
      </c>
      <c r="K282" s="47">
        <f t="shared" si="34"/>
        <v>145.51495016611295</v>
      </c>
      <c r="L282" s="165">
        <f t="shared" si="33"/>
        <v>0.0016169229166597202</v>
      </c>
    </row>
    <row r="283" spans="1:12" ht="11.25">
      <c r="A283" s="202"/>
      <c r="B283" s="192"/>
      <c r="C283" s="24">
        <v>4440</v>
      </c>
      <c r="D283" s="13" t="s">
        <v>97</v>
      </c>
      <c r="E283" s="83">
        <v>19535.78</v>
      </c>
      <c r="F283" s="97">
        <v>100</v>
      </c>
      <c r="G283" s="83">
        <v>18029</v>
      </c>
      <c r="H283" s="83">
        <v>16310</v>
      </c>
      <c r="I283" s="83">
        <v>16309.17</v>
      </c>
      <c r="J283" s="97">
        <f t="shared" si="29"/>
        <v>99.99491109748621</v>
      </c>
      <c r="K283" s="47">
        <f t="shared" si="34"/>
        <v>83.48358755063786</v>
      </c>
      <c r="L283" s="165">
        <f aca="true" t="shared" si="35" ref="L283:L314">(I283/$I$727)*100</f>
        <v>0.060207010786984504</v>
      </c>
    </row>
    <row r="284" spans="1:12" ht="41.25" customHeight="1">
      <c r="A284" s="202"/>
      <c r="B284" s="192"/>
      <c r="C284" s="24">
        <v>4520</v>
      </c>
      <c r="D284" s="13" t="s">
        <v>260</v>
      </c>
      <c r="E284" s="83">
        <v>468</v>
      </c>
      <c r="F284" s="97">
        <v>67</v>
      </c>
      <c r="G284" s="83">
        <v>1404</v>
      </c>
      <c r="H284" s="83">
        <v>854</v>
      </c>
      <c r="I284" s="83">
        <v>854</v>
      </c>
      <c r="J284" s="97">
        <f t="shared" si="29"/>
        <v>100</v>
      </c>
      <c r="K284" s="47">
        <f t="shared" si="34"/>
        <v>182.47863247863248</v>
      </c>
      <c r="L284" s="165">
        <f t="shared" si="35"/>
        <v>0.0031526305270031985</v>
      </c>
    </row>
    <row r="285" spans="1:12" ht="20.25" customHeight="1">
      <c r="A285" s="202"/>
      <c r="B285" s="192"/>
      <c r="C285" s="24">
        <v>4700</v>
      </c>
      <c r="D285" s="13" t="s">
        <v>143</v>
      </c>
      <c r="E285" s="83">
        <v>150</v>
      </c>
      <c r="F285" s="97">
        <v>75</v>
      </c>
      <c r="G285" s="83">
        <v>200</v>
      </c>
      <c r="H285" s="83">
        <v>200</v>
      </c>
      <c r="I285" s="83"/>
      <c r="J285" s="97">
        <f t="shared" si="29"/>
        <v>0</v>
      </c>
      <c r="K285" s="47">
        <f t="shared" si="34"/>
        <v>0</v>
      </c>
      <c r="L285" s="165">
        <f t="shared" si="35"/>
        <v>0</v>
      </c>
    </row>
    <row r="286" spans="1:12" ht="30.75" customHeight="1">
      <c r="A286" s="202"/>
      <c r="B286" s="138"/>
      <c r="C286" s="24">
        <v>6057</v>
      </c>
      <c r="D286" s="13" t="s">
        <v>264</v>
      </c>
      <c r="E286" s="83">
        <v>14998.2</v>
      </c>
      <c r="F286" s="97">
        <v>100</v>
      </c>
      <c r="G286" s="83"/>
      <c r="H286" s="83"/>
      <c r="I286" s="83"/>
      <c r="J286" s="97"/>
      <c r="K286" s="47">
        <f t="shared" si="34"/>
        <v>0</v>
      </c>
      <c r="L286" s="165">
        <f t="shared" si="35"/>
        <v>0</v>
      </c>
    </row>
    <row r="287" spans="1:12" ht="29.25" customHeight="1">
      <c r="A287" s="202"/>
      <c r="B287" s="190">
        <v>80106</v>
      </c>
      <c r="C287" s="24"/>
      <c r="D287" s="2" t="s">
        <v>229</v>
      </c>
      <c r="E287" s="5">
        <f>E288</f>
        <v>57571.2</v>
      </c>
      <c r="F287" s="3">
        <v>100</v>
      </c>
      <c r="G287" s="5">
        <f>G288</f>
        <v>90000</v>
      </c>
      <c r="H287" s="5">
        <f>H288</f>
        <v>51135.33</v>
      </c>
      <c r="I287" s="5">
        <f>I288</f>
        <v>51133.6</v>
      </c>
      <c r="J287" s="3">
        <f t="shared" si="29"/>
        <v>99.99661682050355</v>
      </c>
      <c r="K287" s="3">
        <f t="shared" si="34"/>
        <v>88.8180201211717</v>
      </c>
      <c r="L287" s="178">
        <f t="shared" si="35"/>
        <v>0.18876504486600792</v>
      </c>
    </row>
    <row r="288" spans="1:12" ht="99" customHeight="1">
      <c r="A288" s="202"/>
      <c r="B288" s="203"/>
      <c r="C288" s="24">
        <v>2590</v>
      </c>
      <c r="D288" s="13" t="s">
        <v>283</v>
      </c>
      <c r="E288" s="83">
        <v>57571.2</v>
      </c>
      <c r="F288" s="97">
        <v>100</v>
      </c>
      <c r="G288" s="83">
        <v>90000</v>
      </c>
      <c r="H288" s="83">
        <v>51135.33</v>
      </c>
      <c r="I288" s="83">
        <v>51133.6</v>
      </c>
      <c r="J288" s="97">
        <f t="shared" si="29"/>
        <v>99.99661682050355</v>
      </c>
      <c r="K288" s="3">
        <f t="shared" si="34"/>
        <v>88.8180201211717</v>
      </c>
      <c r="L288" s="178">
        <f t="shared" si="35"/>
        <v>0.18876504486600792</v>
      </c>
    </row>
    <row r="289" spans="1:12" ht="11.25">
      <c r="A289" s="202"/>
      <c r="B289" s="190">
        <v>80110</v>
      </c>
      <c r="C289" s="44"/>
      <c r="D289" s="2" t="s">
        <v>100</v>
      </c>
      <c r="E289" s="90">
        <f>SUM(E290:E325)</f>
        <v>1934273.85</v>
      </c>
      <c r="F289" s="97">
        <v>96.5</v>
      </c>
      <c r="G289" s="90">
        <f>SUM(G290:G325)</f>
        <v>2048911</v>
      </c>
      <c r="H289" s="90">
        <f>SUM(H290:H325)</f>
        <v>2346531</v>
      </c>
      <c r="I289" s="90">
        <f>SUM(I290:I325)</f>
        <v>2251119.28</v>
      </c>
      <c r="J289" s="95">
        <f t="shared" si="29"/>
        <v>95.93392458910621</v>
      </c>
      <c r="K289" s="3">
        <f t="shared" si="34"/>
        <v>116.38058799171584</v>
      </c>
      <c r="L289" s="164">
        <f t="shared" si="35"/>
        <v>8.310242812708971</v>
      </c>
    </row>
    <row r="290" spans="1:12" ht="33.75" customHeight="1">
      <c r="A290" s="202"/>
      <c r="B290" s="192"/>
      <c r="C290" s="24">
        <v>3020</v>
      </c>
      <c r="D290" s="13" t="s">
        <v>279</v>
      </c>
      <c r="E290" s="83">
        <v>79352.33</v>
      </c>
      <c r="F290" s="97">
        <v>96</v>
      </c>
      <c r="G290" s="83">
        <v>78466</v>
      </c>
      <c r="H290" s="83">
        <v>80846</v>
      </c>
      <c r="I290" s="83">
        <v>78926.8</v>
      </c>
      <c r="J290" s="97">
        <f t="shared" si="29"/>
        <v>97.62610395072113</v>
      </c>
      <c r="K290" s="47">
        <f t="shared" si="34"/>
        <v>99.46374605509378</v>
      </c>
      <c r="L290" s="175">
        <f t="shared" si="35"/>
        <v>0.29136655629821556</v>
      </c>
    </row>
    <row r="291" spans="1:12" ht="21" customHeight="1">
      <c r="A291" s="202"/>
      <c r="B291" s="192"/>
      <c r="C291" s="24">
        <v>4010</v>
      </c>
      <c r="D291" s="13" t="s">
        <v>267</v>
      </c>
      <c r="E291" s="83">
        <v>1144244.15</v>
      </c>
      <c r="F291" s="97">
        <v>98</v>
      </c>
      <c r="G291" s="83">
        <v>1100000</v>
      </c>
      <c r="H291" s="83">
        <v>1261500</v>
      </c>
      <c r="I291" s="83">
        <v>1228945.45</v>
      </c>
      <c r="J291" s="97">
        <f t="shared" si="29"/>
        <v>97.41937772493063</v>
      </c>
      <c r="K291" s="47">
        <f t="shared" si="34"/>
        <v>107.40237999031939</v>
      </c>
      <c r="L291" s="165">
        <f t="shared" si="35"/>
        <v>4.5367809621682476</v>
      </c>
    </row>
    <row r="292" spans="1:12" ht="21" customHeight="1">
      <c r="A292" s="202"/>
      <c r="B292" s="192"/>
      <c r="C292" s="24">
        <v>4017</v>
      </c>
      <c r="D292" s="13" t="s">
        <v>267</v>
      </c>
      <c r="E292" s="83">
        <v>22812.93</v>
      </c>
      <c r="F292" s="97">
        <v>100</v>
      </c>
      <c r="G292" s="83"/>
      <c r="H292" s="83">
        <v>41947.5</v>
      </c>
      <c r="I292" s="83">
        <v>24650.76</v>
      </c>
      <c r="J292" s="97">
        <f t="shared" si="29"/>
        <v>58.76574289290184</v>
      </c>
      <c r="K292" s="47">
        <f t="shared" si="34"/>
        <v>108.05608924412601</v>
      </c>
      <c r="L292" s="165">
        <f t="shared" si="35"/>
        <v>0.09100086474218895</v>
      </c>
    </row>
    <row r="293" spans="1:12" ht="21.75" customHeight="1">
      <c r="A293" s="202"/>
      <c r="B293" s="192"/>
      <c r="C293" s="24">
        <v>4019</v>
      </c>
      <c r="D293" s="13" t="s">
        <v>267</v>
      </c>
      <c r="E293" s="83">
        <v>4025.91</v>
      </c>
      <c r="F293" s="97">
        <v>100</v>
      </c>
      <c r="G293" s="83"/>
      <c r="H293" s="83">
        <v>7402.5</v>
      </c>
      <c r="I293" s="83">
        <v>4350.15</v>
      </c>
      <c r="J293" s="97">
        <f t="shared" si="29"/>
        <v>58.7659574468085</v>
      </c>
      <c r="K293" s="47">
        <f t="shared" si="34"/>
        <v>108.05383130770434</v>
      </c>
      <c r="L293" s="165">
        <f t="shared" si="35"/>
        <v>0.01605903476234539</v>
      </c>
    </row>
    <row r="294" spans="1:12" ht="23.25" customHeight="1">
      <c r="A294" s="202"/>
      <c r="B294" s="192"/>
      <c r="C294" s="24">
        <v>4040</v>
      </c>
      <c r="D294" s="13" t="s">
        <v>320</v>
      </c>
      <c r="E294" s="83">
        <v>95928.82</v>
      </c>
      <c r="F294" s="97">
        <v>100</v>
      </c>
      <c r="G294" s="83">
        <v>92200</v>
      </c>
      <c r="H294" s="83">
        <v>90500</v>
      </c>
      <c r="I294" s="83">
        <v>90494.12</v>
      </c>
      <c r="J294" s="97">
        <f t="shared" si="29"/>
        <v>99.99350276243094</v>
      </c>
      <c r="K294" s="47">
        <f t="shared" si="34"/>
        <v>94.33465354832884</v>
      </c>
      <c r="L294" s="165">
        <f t="shared" si="35"/>
        <v>0.3340685307099423</v>
      </c>
    </row>
    <row r="295" spans="1:12" ht="19.5" customHeight="1">
      <c r="A295" s="202"/>
      <c r="B295" s="192"/>
      <c r="C295" s="24">
        <v>4110</v>
      </c>
      <c r="D295" s="13" t="s">
        <v>277</v>
      </c>
      <c r="E295" s="83">
        <v>215099.85</v>
      </c>
      <c r="F295" s="97">
        <v>92.2</v>
      </c>
      <c r="G295" s="83">
        <v>212000</v>
      </c>
      <c r="H295" s="83">
        <v>251100</v>
      </c>
      <c r="I295" s="83">
        <v>232832.81</v>
      </c>
      <c r="J295" s="96">
        <f t="shared" si="29"/>
        <v>92.72513341298287</v>
      </c>
      <c r="K295" s="47">
        <f t="shared" si="34"/>
        <v>108.24405967740098</v>
      </c>
      <c r="L295" s="165">
        <f t="shared" si="35"/>
        <v>0.8595267265736952</v>
      </c>
    </row>
    <row r="296" spans="1:12" ht="19.5" customHeight="1">
      <c r="A296" s="202"/>
      <c r="B296" s="192"/>
      <c r="C296" s="24">
        <v>4117</v>
      </c>
      <c r="D296" s="13" t="s">
        <v>277</v>
      </c>
      <c r="E296" s="83">
        <v>4346.15</v>
      </c>
      <c r="F296" s="97">
        <v>100</v>
      </c>
      <c r="G296" s="83"/>
      <c r="H296" s="83">
        <v>6585.8</v>
      </c>
      <c r="I296" s="83">
        <v>4056.16</v>
      </c>
      <c r="J296" s="96">
        <f t="shared" si="29"/>
        <v>61.58948039721825</v>
      </c>
      <c r="K296" s="47">
        <f t="shared" si="34"/>
        <v>93.32765781208656</v>
      </c>
      <c r="L296" s="165">
        <f t="shared" si="35"/>
        <v>0.014973739857622126</v>
      </c>
    </row>
    <row r="297" spans="1:12" ht="19.5" customHeight="1">
      <c r="A297" s="202"/>
      <c r="B297" s="192"/>
      <c r="C297" s="24">
        <v>4119</v>
      </c>
      <c r="D297" s="13" t="s">
        <v>277</v>
      </c>
      <c r="E297" s="83">
        <v>766.89</v>
      </c>
      <c r="F297" s="97">
        <v>100</v>
      </c>
      <c r="G297" s="83"/>
      <c r="H297" s="83">
        <v>1162.2</v>
      </c>
      <c r="I297" s="83">
        <v>715.82</v>
      </c>
      <c r="J297" s="96">
        <f t="shared" si="29"/>
        <v>61.59180863878851</v>
      </c>
      <c r="K297" s="47">
        <f t="shared" si="34"/>
        <v>93.34063555399081</v>
      </c>
      <c r="L297" s="165">
        <f t="shared" si="35"/>
        <v>0.0026425245712405503</v>
      </c>
    </row>
    <row r="298" spans="1:12" ht="11.25">
      <c r="A298" s="202"/>
      <c r="B298" s="192"/>
      <c r="C298" s="24">
        <v>4120</v>
      </c>
      <c r="D298" s="13" t="s">
        <v>41</v>
      </c>
      <c r="E298" s="83">
        <v>29949.12</v>
      </c>
      <c r="F298" s="97">
        <v>92</v>
      </c>
      <c r="G298" s="83">
        <v>28000</v>
      </c>
      <c r="H298" s="83">
        <v>31500</v>
      </c>
      <c r="I298" s="83">
        <v>28845.75</v>
      </c>
      <c r="J298" s="97">
        <f t="shared" si="29"/>
        <v>91.57380952380953</v>
      </c>
      <c r="K298" s="47">
        <f t="shared" si="34"/>
        <v>96.31585168445685</v>
      </c>
      <c r="L298" s="165">
        <f t="shared" si="35"/>
        <v>0.1064871100987149</v>
      </c>
    </row>
    <row r="299" spans="1:12" ht="11.25">
      <c r="A299" s="202"/>
      <c r="B299" s="192"/>
      <c r="C299" s="24">
        <v>4127</v>
      </c>
      <c r="D299" s="13" t="s">
        <v>41</v>
      </c>
      <c r="E299" s="83">
        <v>612.65</v>
      </c>
      <c r="F299" s="97">
        <v>100</v>
      </c>
      <c r="G299" s="83"/>
      <c r="H299" s="83">
        <v>936.7</v>
      </c>
      <c r="I299" s="83">
        <v>461.41</v>
      </c>
      <c r="J299" s="97">
        <f t="shared" si="29"/>
        <v>49.259101099605</v>
      </c>
      <c r="K299" s="47">
        <f t="shared" si="34"/>
        <v>75.31380070186894</v>
      </c>
      <c r="L299" s="165">
        <f t="shared" si="35"/>
        <v>0.0017033433857898668</v>
      </c>
    </row>
    <row r="300" spans="1:12" ht="11.25">
      <c r="A300" s="202"/>
      <c r="B300" s="192"/>
      <c r="C300" s="24">
        <v>4129</v>
      </c>
      <c r="D300" s="13" t="s">
        <v>41</v>
      </c>
      <c r="E300" s="83">
        <v>108.12</v>
      </c>
      <c r="F300" s="97">
        <v>100</v>
      </c>
      <c r="G300" s="83"/>
      <c r="H300" s="83">
        <v>165.3</v>
      </c>
      <c r="I300" s="83">
        <v>81.4</v>
      </c>
      <c r="J300" s="97">
        <f t="shared" si="29"/>
        <v>49.24379915305505</v>
      </c>
      <c r="K300" s="47">
        <f t="shared" si="34"/>
        <v>75.2867184609693</v>
      </c>
      <c r="L300" s="165">
        <f t="shared" si="35"/>
        <v>0.00030049663337009414</v>
      </c>
    </row>
    <row r="301" spans="1:12" ht="19.5" customHeight="1">
      <c r="A301" s="202"/>
      <c r="B301" s="192"/>
      <c r="C301" s="24">
        <v>4170</v>
      </c>
      <c r="D301" s="13" t="s">
        <v>30</v>
      </c>
      <c r="E301" s="83">
        <v>4242</v>
      </c>
      <c r="F301" s="97">
        <v>84.8</v>
      </c>
      <c r="G301" s="83">
        <v>5000</v>
      </c>
      <c r="H301" s="83">
        <v>24000</v>
      </c>
      <c r="I301" s="83">
        <v>23832.5</v>
      </c>
      <c r="J301" s="96">
        <f t="shared" si="29"/>
        <v>99.30208333333333</v>
      </c>
      <c r="K301" s="47">
        <f t="shared" si="34"/>
        <v>561.8222536539367</v>
      </c>
      <c r="L301" s="165">
        <f t="shared" si="35"/>
        <v>0.08798017217190134</v>
      </c>
    </row>
    <row r="302" spans="1:12" ht="19.5" customHeight="1">
      <c r="A302" s="202"/>
      <c r="B302" s="192"/>
      <c r="C302" s="24">
        <v>4177</v>
      </c>
      <c r="D302" s="13" t="s">
        <v>30</v>
      </c>
      <c r="E302" s="83">
        <v>13731.75</v>
      </c>
      <c r="F302" s="97">
        <v>100</v>
      </c>
      <c r="G302" s="83">
        <v>4250</v>
      </c>
      <c r="H302" s="83">
        <v>19380</v>
      </c>
      <c r="I302" s="83">
        <v>19380</v>
      </c>
      <c r="J302" s="96">
        <f t="shared" si="29"/>
        <v>100</v>
      </c>
      <c r="K302" s="47">
        <f t="shared" si="34"/>
        <v>141.1327762302693</v>
      </c>
      <c r="L302" s="165">
        <f t="shared" si="35"/>
        <v>0.07154330165494378</v>
      </c>
    </row>
    <row r="303" spans="1:12" ht="19.5" customHeight="1">
      <c r="A303" s="202"/>
      <c r="B303" s="192"/>
      <c r="C303" s="24">
        <v>4179</v>
      </c>
      <c r="D303" s="13" t="s">
        <v>30</v>
      </c>
      <c r="E303" s="83">
        <v>2423.25</v>
      </c>
      <c r="F303" s="97">
        <v>100</v>
      </c>
      <c r="G303" s="83">
        <v>750</v>
      </c>
      <c r="H303" s="83">
        <v>3420</v>
      </c>
      <c r="I303" s="83">
        <v>3420</v>
      </c>
      <c r="J303" s="96">
        <f t="shared" si="29"/>
        <v>100</v>
      </c>
      <c r="K303" s="47">
        <f t="shared" si="34"/>
        <v>141.1327762302693</v>
      </c>
      <c r="L303" s="165">
        <f t="shared" si="35"/>
        <v>0.012625288527343024</v>
      </c>
    </row>
    <row r="304" spans="1:12" ht="20.25" customHeight="1">
      <c r="A304" s="202"/>
      <c r="B304" s="192"/>
      <c r="C304" s="24">
        <v>4210</v>
      </c>
      <c r="D304" s="13" t="s">
        <v>14</v>
      </c>
      <c r="E304" s="83">
        <v>104219.85</v>
      </c>
      <c r="F304" s="97">
        <v>94.7</v>
      </c>
      <c r="G304" s="83">
        <v>120650</v>
      </c>
      <c r="H304" s="83">
        <v>90150</v>
      </c>
      <c r="I304" s="83">
        <v>84212.94</v>
      </c>
      <c r="J304" s="96">
        <f t="shared" si="29"/>
        <v>93.41424292845258</v>
      </c>
      <c r="K304" s="47">
        <f t="shared" si="34"/>
        <v>80.80316753478344</v>
      </c>
      <c r="L304" s="165">
        <f t="shared" si="35"/>
        <v>0.3108808962677855</v>
      </c>
    </row>
    <row r="305" spans="1:12" ht="22.5" customHeight="1">
      <c r="A305" s="202"/>
      <c r="B305" s="192"/>
      <c r="C305" s="24">
        <v>4217</v>
      </c>
      <c r="D305" s="13" t="s">
        <v>14</v>
      </c>
      <c r="E305" s="83">
        <v>492.01</v>
      </c>
      <c r="F305" s="97">
        <v>100</v>
      </c>
      <c r="G305" s="83">
        <v>41415</v>
      </c>
      <c r="H305" s="83">
        <v>7448.55</v>
      </c>
      <c r="I305" s="83">
        <v>6481.39</v>
      </c>
      <c r="J305" s="96">
        <f t="shared" si="29"/>
        <v>87.01545938471247</v>
      </c>
      <c r="K305" s="47">
        <f t="shared" si="34"/>
        <v>1317.3289160789416</v>
      </c>
      <c r="L305" s="165">
        <f t="shared" si="35"/>
        <v>0.02392673064568298</v>
      </c>
    </row>
    <row r="306" spans="1:12" ht="20.25" customHeight="1">
      <c r="A306" s="202"/>
      <c r="B306" s="192"/>
      <c r="C306" s="24">
        <v>4219</v>
      </c>
      <c r="D306" s="13" t="s">
        <v>14</v>
      </c>
      <c r="E306" s="83">
        <v>86.83</v>
      </c>
      <c r="F306" s="97">
        <v>100</v>
      </c>
      <c r="G306" s="83">
        <v>7308</v>
      </c>
      <c r="H306" s="83">
        <v>1314.45</v>
      </c>
      <c r="I306" s="83">
        <v>1143.77</v>
      </c>
      <c r="J306" s="96">
        <f aca="true" t="shared" si="36" ref="J306:J418">(I306/H306)*100</f>
        <v>87.01510137319791</v>
      </c>
      <c r="K306" s="47">
        <f t="shared" si="34"/>
        <v>1317.2521018081309</v>
      </c>
      <c r="L306" s="165">
        <f t="shared" si="35"/>
        <v>0.004222346859333079</v>
      </c>
    </row>
    <row r="307" spans="1:12" ht="31.5" customHeight="1">
      <c r="A307" s="202"/>
      <c r="B307" s="192"/>
      <c r="C307" s="24">
        <v>4240</v>
      </c>
      <c r="D307" s="13" t="s">
        <v>95</v>
      </c>
      <c r="E307" s="83">
        <v>501.12</v>
      </c>
      <c r="F307" s="97">
        <v>50.1</v>
      </c>
      <c r="G307" s="83">
        <v>4000</v>
      </c>
      <c r="H307" s="83">
        <v>220</v>
      </c>
      <c r="I307" s="83">
        <v>36.99</v>
      </c>
      <c r="J307" s="96">
        <f t="shared" si="36"/>
        <v>16.813636363636363</v>
      </c>
      <c r="K307" s="47">
        <f t="shared" si="34"/>
        <v>7.38146551724138</v>
      </c>
      <c r="L307" s="165">
        <f t="shared" si="35"/>
        <v>0.0001365524627562627</v>
      </c>
    </row>
    <row r="308" spans="1:12" ht="43.5" customHeight="1">
      <c r="A308" s="202"/>
      <c r="B308" s="192"/>
      <c r="C308" s="24">
        <v>4247</v>
      </c>
      <c r="D308" s="13" t="s">
        <v>207</v>
      </c>
      <c r="E308" s="83"/>
      <c r="F308" s="97"/>
      <c r="G308" s="83"/>
      <c r="H308" s="83">
        <v>22618.5</v>
      </c>
      <c r="I308" s="83">
        <v>22542.66</v>
      </c>
      <c r="J308" s="96">
        <f t="shared" si="36"/>
        <v>99.66469925061344</v>
      </c>
      <c r="K308" s="3"/>
      <c r="L308" s="165">
        <f t="shared" si="35"/>
        <v>0.08321859259467673</v>
      </c>
    </row>
    <row r="309" spans="1:12" ht="45">
      <c r="A309" s="202"/>
      <c r="B309" s="192"/>
      <c r="C309" s="24">
        <v>4249</v>
      </c>
      <c r="D309" s="13" t="s">
        <v>207</v>
      </c>
      <c r="E309" s="83"/>
      <c r="F309" s="97"/>
      <c r="G309" s="83"/>
      <c r="H309" s="83">
        <v>3991.5</v>
      </c>
      <c r="I309" s="83">
        <v>3978.12</v>
      </c>
      <c r="J309" s="96">
        <f t="shared" si="36"/>
        <v>99.66478767380683</v>
      </c>
      <c r="K309" s="3"/>
      <c r="L309" s="165">
        <f t="shared" si="35"/>
        <v>0.014685647016489422</v>
      </c>
    </row>
    <row r="310" spans="1:12" ht="11.25">
      <c r="A310" s="202"/>
      <c r="B310" s="192"/>
      <c r="C310" s="24">
        <v>4260</v>
      </c>
      <c r="D310" s="13" t="s">
        <v>15</v>
      </c>
      <c r="E310" s="83">
        <v>21362.94</v>
      </c>
      <c r="F310" s="97">
        <v>81.5</v>
      </c>
      <c r="G310" s="83">
        <v>23500</v>
      </c>
      <c r="H310" s="83">
        <v>23500</v>
      </c>
      <c r="I310" s="83">
        <v>22700.09</v>
      </c>
      <c r="J310" s="96">
        <f t="shared" si="36"/>
        <v>96.59612765957448</v>
      </c>
      <c r="K310" s="47">
        <f t="shared" si="34"/>
        <v>106.25920402341626</v>
      </c>
      <c r="L310" s="165">
        <f t="shared" si="35"/>
        <v>0.0837997619434661</v>
      </c>
    </row>
    <row r="311" spans="1:12" ht="21" customHeight="1">
      <c r="A311" s="202"/>
      <c r="B311" s="192"/>
      <c r="C311" s="24">
        <v>4270</v>
      </c>
      <c r="D311" s="13" t="s">
        <v>17</v>
      </c>
      <c r="E311" s="83">
        <v>4034.68</v>
      </c>
      <c r="F311" s="97">
        <v>80.7</v>
      </c>
      <c r="G311" s="83">
        <v>10000</v>
      </c>
      <c r="H311" s="83">
        <v>4000</v>
      </c>
      <c r="I311" s="83">
        <v>2799.98</v>
      </c>
      <c r="J311" s="96">
        <f t="shared" si="36"/>
        <v>69.9995</v>
      </c>
      <c r="K311" s="47">
        <f t="shared" si="34"/>
        <v>69.39782089285892</v>
      </c>
      <c r="L311" s="165">
        <f t="shared" si="35"/>
        <v>0.010336419699061378</v>
      </c>
    </row>
    <row r="312" spans="1:12" ht="19.5" customHeight="1">
      <c r="A312" s="202"/>
      <c r="B312" s="192"/>
      <c r="C312" s="24">
        <v>4280</v>
      </c>
      <c r="D312" s="13" t="s">
        <v>70</v>
      </c>
      <c r="E312" s="83">
        <v>615</v>
      </c>
      <c r="F312" s="97">
        <v>61.5</v>
      </c>
      <c r="G312" s="83">
        <v>1000</v>
      </c>
      <c r="H312" s="83">
        <v>1700</v>
      </c>
      <c r="I312" s="83">
        <v>1618</v>
      </c>
      <c r="J312" s="96">
        <f t="shared" si="36"/>
        <v>95.17647058823529</v>
      </c>
      <c r="K312" s="47">
        <f t="shared" si="34"/>
        <v>263.0894308943089</v>
      </c>
      <c r="L312" s="165">
        <f t="shared" si="35"/>
        <v>0.005973016619076318</v>
      </c>
    </row>
    <row r="313" spans="1:12" ht="21" customHeight="1">
      <c r="A313" s="202"/>
      <c r="B313" s="192"/>
      <c r="C313" s="24">
        <v>4300</v>
      </c>
      <c r="D313" s="13" t="s">
        <v>19</v>
      </c>
      <c r="E313" s="83">
        <v>28267.73</v>
      </c>
      <c r="F313" s="97">
        <v>96.2</v>
      </c>
      <c r="G313" s="83">
        <v>34600</v>
      </c>
      <c r="H313" s="83">
        <v>143000</v>
      </c>
      <c r="I313" s="83">
        <v>142814.05</v>
      </c>
      <c r="J313" s="96">
        <f t="shared" si="36"/>
        <v>99.86996503496502</v>
      </c>
      <c r="K313" s="47">
        <f t="shared" si="34"/>
        <v>505.21937912948795</v>
      </c>
      <c r="L313" s="165">
        <f t="shared" si="35"/>
        <v>0.5272130371369569</v>
      </c>
    </row>
    <row r="314" spans="1:12" ht="21" customHeight="1">
      <c r="A314" s="202"/>
      <c r="B314" s="192"/>
      <c r="C314" s="24">
        <v>4307</v>
      </c>
      <c r="D314" s="13" t="s">
        <v>19</v>
      </c>
      <c r="E314" s="83">
        <v>71038.1</v>
      </c>
      <c r="F314" s="97">
        <v>100</v>
      </c>
      <c r="G314" s="83">
        <v>127075</v>
      </c>
      <c r="H314" s="83">
        <v>120782.5</v>
      </c>
      <c r="I314" s="83">
        <v>120757.97</v>
      </c>
      <c r="J314" s="96">
        <f t="shared" si="36"/>
        <v>99.97969076646037</v>
      </c>
      <c r="K314" s="47">
        <f t="shared" si="34"/>
        <v>169.99042767191125</v>
      </c>
      <c r="L314" s="165">
        <f t="shared" si="35"/>
        <v>0.4457907056217055</v>
      </c>
    </row>
    <row r="315" spans="1:12" ht="23.25" customHeight="1">
      <c r="A315" s="202"/>
      <c r="B315" s="192"/>
      <c r="C315" s="24">
        <v>4309</v>
      </c>
      <c r="D315" s="13" t="s">
        <v>19</v>
      </c>
      <c r="E315" s="83">
        <v>16185.63</v>
      </c>
      <c r="F315" s="97">
        <v>97.9</v>
      </c>
      <c r="G315" s="83">
        <v>25425</v>
      </c>
      <c r="H315" s="83">
        <v>22667.5</v>
      </c>
      <c r="I315" s="83">
        <v>21310.23</v>
      </c>
      <c r="J315" s="96">
        <f t="shared" si="36"/>
        <v>94.01226425499061</v>
      </c>
      <c r="K315" s="47">
        <f t="shared" si="34"/>
        <v>131.66141818390759</v>
      </c>
      <c r="L315" s="165">
        <f aca="true" t="shared" si="37" ref="L315:L323">(I315/$I$727)*100</f>
        <v>0.0786689480508892</v>
      </c>
    </row>
    <row r="316" spans="1:12" ht="22.5">
      <c r="A316" s="202"/>
      <c r="B316" s="192"/>
      <c r="C316" s="24">
        <v>4350</v>
      </c>
      <c r="D316" s="13" t="s">
        <v>72</v>
      </c>
      <c r="E316" s="83">
        <v>360</v>
      </c>
      <c r="F316" s="97">
        <v>25.7</v>
      </c>
      <c r="G316" s="83">
        <v>2160</v>
      </c>
      <c r="H316" s="83">
        <v>1460</v>
      </c>
      <c r="I316" s="83">
        <v>527.04</v>
      </c>
      <c r="J316" s="96">
        <f t="shared" si="36"/>
        <v>36.0986301369863</v>
      </c>
      <c r="K316" s="47">
        <f t="shared" si="34"/>
        <v>146.4</v>
      </c>
      <c r="L316" s="165">
        <f t="shared" si="37"/>
        <v>0.0019456234109505454</v>
      </c>
    </row>
    <row r="317" spans="1:12" ht="43.5" customHeight="1">
      <c r="A317" s="202"/>
      <c r="B317" s="192"/>
      <c r="C317" s="24">
        <v>4370</v>
      </c>
      <c r="D317" s="13" t="s">
        <v>286</v>
      </c>
      <c r="E317" s="83">
        <v>1840.63</v>
      </c>
      <c r="F317" s="97">
        <v>61.4</v>
      </c>
      <c r="G317" s="83">
        <v>2500</v>
      </c>
      <c r="H317" s="83">
        <v>3200</v>
      </c>
      <c r="I317" s="83">
        <v>2820.65</v>
      </c>
      <c r="J317" s="96">
        <f t="shared" si="36"/>
        <v>88.1453125</v>
      </c>
      <c r="K317" s="47">
        <f t="shared" si="34"/>
        <v>153.2437263328317</v>
      </c>
      <c r="L317" s="165">
        <f t="shared" si="37"/>
        <v>0.010412725170950321</v>
      </c>
    </row>
    <row r="318" spans="1:12" ht="23.25" customHeight="1">
      <c r="A318" s="202"/>
      <c r="B318" s="192"/>
      <c r="C318" s="24">
        <v>4410</v>
      </c>
      <c r="D318" s="13" t="s">
        <v>64</v>
      </c>
      <c r="E318" s="83">
        <v>2668.59</v>
      </c>
      <c r="F318" s="97">
        <v>89</v>
      </c>
      <c r="G318" s="83">
        <v>2700</v>
      </c>
      <c r="H318" s="83">
        <v>2700</v>
      </c>
      <c r="I318" s="83">
        <v>2013.02</v>
      </c>
      <c r="J318" s="96">
        <f t="shared" si="36"/>
        <v>74.5562962962963</v>
      </c>
      <c r="K318" s="47">
        <f t="shared" si="34"/>
        <v>75.43384334049067</v>
      </c>
      <c r="L318" s="165">
        <f t="shared" si="37"/>
        <v>0.007431274360032762</v>
      </c>
    </row>
    <row r="319" spans="1:12" ht="20.25" customHeight="1">
      <c r="A319" s="202"/>
      <c r="B319" s="192"/>
      <c r="C319" s="24">
        <v>4430</v>
      </c>
      <c r="D319" s="13" t="s">
        <v>33</v>
      </c>
      <c r="E319" s="83">
        <v>1934</v>
      </c>
      <c r="F319" s="97">
        <v>99.7</v>
      </c>
      <c r="G319" s="83">
        <v>2500</v>
      </c>
      <c r="H319" s="83">
        <v>2520</v>
      </c>
      <c r="I319" s="83">
        <v>2513</v>
      </c>
      <c r="J319" s="96">
        <f t="shared" si="36"/>
        <v>99.72222222222223</v>
      </c>
      <c r="K319" s="47">
        <f t="shared" si="34"/>
        <v>129.93795243019648</v>
      </c>
      <c r="L319" s="165">
        <f t="shared" si="37"/>
        <v>0.009277002944214331</v>
      </c>
    </row>
    <row r="320" spans="1:12" ht="11.25">
      <c r="A320" s="202"/>
      <c r="B320" s="192"/>
      <c r="C320" s="24">
        <v>4440</v>
      </c>
      <c r="D320" s="13" t="s">
        <v>97</v>
      </c>
      <c r="E320" s="83">
        <v>59533.27</v>
      </c>
      <c r="F320" s="97">
        <v>99</v>
      </c>
      <c r="G320" s="83">
        <v>62000</v>
      </c>
      <c r="H320" s="83">
        <v>67000</v>
      </c>
      <c r="I320" s="83">
        <v>65582.25</v>
      </c>
      <c r="J320" s="97">
        <f t="shared" si="36"/>
        <v>97.88395522388059</v>
      </c>
      <c r="K320" s="47">
        <f t="shared" si="34"/>
        <v>110.16067150351392</v>
      </c>
      <c r="L320" s="165">
        <f t="shared" si="37"/>
        <v>0.2421037510299245</v>
      </c>
    </row>
    <row r="321" spans="1:12" ht="45">
      <c r="A321" s="202"/>
      <c r="B321" s="192"/>
      <c r="C321" s="24">
        <v>4520</v>
      </c>
      <c r="D321" s="13" t="s">
        <v>44</v>
      </c>
      <c r="E321" s="83">
        <v>2655</v>
      </c>
      <c r="F321" s="97">
        <v>89</v>
      </c>
      <c r="G321" s="83">
        <v>7212</v>
      </c>
      <c r="H321" s="83">
        <v>7212</v>
      </c>
      <c r="I321" s="83">
        <v>6274</v>
      </c>
      <c r="J321" s="97">
        <f t="shared" si="36"/>
        <v>86.99389905712701</v>
      </c>
      <c r="K321" s="47">
        <f t="shared" si="34"/>
        <v>236.30885122410547</v>
      </c>
      <c r="L321" s="165">
        <f t="shared" si="37"/>
        <v>0.023161128719459096</v>
      </c>
    </row>
    <row r="322" spans="1:12" ht="11.25">
      <c r="A322" s="202"/>
      <c r="B322" s="192"/>
      <c r="C322" s="24">
        <v>4580</v>
      </c>
      <c r="D322" s="13" t="s">
        <v>259</v>
      </c>
      <c r="E322" s="83">
        <v>254.55</v>
      </c>
      <c r="F322" s="97"/>
      <c r="G322" s="83"/>
      <c r="H322" s="83"/>
      <c r="I322" s="83"/>
      <c r="J322" s="97"/>
      <c r="K322" s="47"/>
      <c r="L322" s="165">
        <f t="shared" si="37"/>
        <v>0</v>
      </c>
    </row>
    <row r="323" spans="1:12" ht="21" customHeight="1">
      <c r="A323" s="202"/>
      <c r="B323" s="192"/>
      <c r="C323" s="24">
        <v>4700</v>
      </c>
      <c r="D323" s="13" t="s">
        <v>143</v>
      </c>
      <c r="E323" s="83">
        <v>580</v>
      </c>
      <c r="F323" s="97">
        <v>97</v>
      </c>
      <c r="G323" s="83">
        <v>600</v>
      </c>
      <c r="H323" s="83">
        <v>600</v>
      </c>
      <c r="I323" s="83"/>
      <c r="J323" s="97">
        <f t="shared" si="36"/>
        <v>0</v>
      </c>
      <c r="K323" s="47">
        <f t="shared" si="34"/>
        <v>0</v>
      </c>
      <c r="L323" s="165">
        <f t="shared" si="37"/>
        <v>0</v>
      </c>
    </row>
    <row r="324" spans="1:12" ht="30" customHeight="1">
      <c r="A324" s="202"/>
      <c r="B324" s="194"/>
      <c r="C324" s="24">
        <v>6067</v>
      </c>
      <c r="D324" s="13" t="s">
        <v>287</v>
      </c>
      <c r="E324" s="83"/>
      <c r="F324" s="97"/>
      <c r="G324" s="83">
        <v>45560</v>
      </c>
      <c r="H324" s="83"/>
      <c r="I324" s="83"/>
      <c r="J324" s="97"/>
      <c r="K324" s="47"/>
      <c r="L324" s="165"/>
    </row>
    <row r="325" spans="1:12" ht="29.25" customHeight="1">
      <c r="A325" s="202"/>
      <c r="B325" s="193"/>
      <c r="C325" s="24">
        <v>6069</v>
      </c>
      <c r="D325" s="13" t="s">
        <v>263</v>
      </c>
      <c r="E325" s="83"/>
      <c r="F325" s="97"/>
      <c r="G325" s="83">
        <v>8040</v>
      </c>
      <c r="H325" s="83"/>
      <c r="I325" s="83"/>
      <c r="J325" s="97"/>
      <c r="K325" s="47"/>
      <c r="L325" s="165"/>
    </row>
    <row r="326" spans="1:12" ht="12.75" customHeight="1">
      <c r="A326" s="202"/>
      <c r="B326" s="190">
        <v>80113</v>
      </c>
      <c r="C326" s="44"/>
      <c r="D326" s="2" t="s">
        <v>101</v>
      </c>
      <c r="E326" s="90">
        <f>SUM(E327:E339)</f>
        <v>606754.8200000001</v>
      </c>
      <c r="F326" s="93">
        <v>92</v>
      </c>
      <c r="G326" s="90">
        <f>SUM(G327:G339)</f>
        <v>613877</v>
      </c>
      <c r="H326" s="90">
        <f>SUM(H327:H339)</f>
        <v>661457</v>
      </c>
      <c r="I326" s="90">
        <f>SUM(I327:I339)</f>
        <v>616179.18</v>
      </c>
      <c r="J326" s="93">
        <f t="shared" si="36"/>
        <v>93.15483546171558</v>
      </c>
      <c r="K326" s="3">
        <f t="shared" si="34"/>
        <v>101.55324023631161</v>
      </c>
      <c r="L326" s="164">
        <f aca="true" t="shared" si="38" ref="L326:L334">(I326/$I$727)*100</f>
        <v>2.2746900386086644</v>
      </c>
    </row>
    <row r="327" spans="1:12" ht="32.25" customHeight="1">
      <c r="A327" s="202"/>
      <c r="B327" s="191"/>
      <c r="C327" s="24">
        <v>3020</v>
      </c>
      <c r="D327" s="13" t="s">
        <v>279</v>
      </c>
      <c r="E327" s="15">
        <v>484.81</v>
      </c>
      <c r="F327" s="47">
        <v>81</v>
      </c>
      <c r="G327" s="15">
        <v>500</v>
      </c>
      <c r="H327" s="15">
        <v>100</v>
      </c>
      <c r="I327" s="15">
        <v>88.97</v>
      </c>
      <c r="J327" s="97">
        <f t="shared" si="36"/>
        <v>88.97</v>
      </c>
      <c r="K327" s="47"/>
      <c r="L327" s="175">
        <f t="shared" si="38"/>
        <v>0.0003284420819525464</v>
      </c>
    </row>
    <row r="328" spans="1:12" ht="19.5" customHeight="1">
      <c r="A328" s="202"/>
      <c r="B328" s="191"/>
      <c r="C328" s="24">
        <v>4010</v>
      </c>
      <c r="D328" s="13" t="s">
        <v>267</v>
      </c>
      <c r="E328" s="15">
        <v>31431.65</v>
      </c>
      <c r="F328" s="47">
        <v>96</v>
      </c>
      <c r="G328" s="15">
        <v>38000</v>
      </c>
      <c r="H328" s="15">
        <v>23500</v>
      </c>
      <c r="I328" s="15">
        <v>23221.99</v>
      </c>
      <c r="J328" s="97">
        <f t="shared" si="36"/>
        <v>98.81697872340426</v>
      </c>
      <c r="K328" s="47"/>
      <c r="L328" s="175">
        <f t="shared" si="38"/>
        <v>0.0857264105055773</v>
      </c>
    </row>
    <row r="329" spans="1:12" ht="21" customHeight="1">
      <c r="A329" s="202"/>
      <c r="B329" s="191"/>
      <c r="C329" s="24">
        <v>4040</v>
      </c>
      <c r="D329" s="13" t="s">
        <v>291</v>
      </c>
      <c r="E329" s="15">
        <v>3477.18</v>
      </c>
      <c r="F329" s="47">
        <v>99</v>
      </c>
      <c r="G329" s="15">
        <v>2552</v>
      </c>
      <c r="H329" s="15">
        <v>2572</v>
      </c>
      <c r="I329" s="15">
        <v>2567.34</v>
      </c>
      <c r="J329" s="97">
        <f t="shared" si="36"/>
        <v>99.81881804043546</v>
      </c>
      <c r="K329" s="47"/>
      <c r="L329" s="175">
        <f t="shared" si="38"/>
        <v>0.009477604750815449</v>
      </c>
    </row>
    <row r="330" spans="1:12" ht="19.5" customHeight="1">
      <c r="A330" s="202"/>
      <c r="B330" s="191"/>
      <c r="C330" s="24">
        <v>4110</v>
      </c>
      <c r="D330" s="13" t="s">
        <v>284</v>
      </c>
      <c r="E330" s="15">
        <v>9407.81</v>
      </c>
      <c r="F330" s="47">
        <v>94</v>
      </c>
      <c r="G330" s="15">
        <v>9000</v>
      </c>
      <c r="H330" s="15">
        <v>6150</v>
      </c>
      <c r="I330" s="15">
        <v>6123.78</v>
      </c>
      <c r="J330" s="97">
        <f t="shared" si="36"/>
        <v>99.57365853658537</v>
      </c>
      <c r="K330" s="47"/>
      <c r="L330" s="175">
        <f t="shared" si="38"/>
        <v>0.022606575841512468</v>
      </c>
    </row>
    <row r="331" spans="1:12" ht="12.75" customHeight="1">
      <c r="A331" s="202"/>
      <c r="B331" s="191"/>
      <c r="C331" s="24">
        <v>4120</v>
      </c>
      <c r="D331" s="13" t="s">
        <v>41</v>
      </c>
      <c r="E331" s="15">
        <v>1244.92</v>
      </c>
      <c r="F331" s="47">
        <v>94</v>
      </c>
      <c r="G331" s="15">
        <v>1365</v>
      </c>
      <c r="H331" s="15">
        <v>820</v>
      </c>
      <c r="I331" s="15">
        <v>817.33</v>
      </c>
      <c r="J331" s="97">
        <f t="shared" si="36"/>
        <v>99.67439024390245</v>
      </c>
      <c r="K331" s="47"/>
      <c r="L331" s="175">
        <f t="shared" si="38"/>
        <v>0.0030172593777933543</v>
      </c>
    </row>
    <row r="332" spans="1:12" ht="22.5">
      <c r="A332" s="202"/>
      <c r="B332" s="191"/>
      <c r="C332" s="24">
        <v>4170</v>
      </c>
      <c r="D332" s="13" t="s">
        <v>30</v>
      </c>
      <c r="E332" s="83">
        <v>15467</v>
      </c>
      <c r="F332" s="97">
        <v>97</v>
      </c>
      <c r="G332" s="83">
        <v>10080</v>
      </c>
      <c r="H332" s="83">
        <v>8300</v>
      </c>
      <c r="I332" s="83">
        <v>8203</v>
      </c>
      <c r="J332" s="97">
        <f t="shared" si="36"/>
        <v>98.83132530120481</v>
      </c>
      <c r="K332" s="47">
        <f t="shared" si="34"/>
        <v>53.03549492467835</v>
      </c>
      <c r="L332" s="175">
        <f t="shared" si="38"/>
        <v>0.03028223444146047</v>
      </c>
    </row>
    <row r="333" spans="1:12" ht="21" customHeight="1">
      <c r="A333" s="202"/>
      <c r="B333" s="192"/>
      <c r="C333" s="24">
        <v>4210</v>
      </c>
      <c r="D333" s="13" t="s">
        <v>14</v>
      </c>
      <c r="E333" s="83">
        <v>42315.56</v>
      </c>
      <c r="F333" s="97">
        <v>85.3</v>
      </c>
      <c r="G333" s="83">
        <v>40000</v>
      </c>
      <c r="H333" s="83">
        <v>25620</v>
      </c>
      <c r="I333" s="83">
        <v>25611.93</v>
      </c>
      <c r="J333" s="96">
        <f t="shared" si="36"/>
        <v>99.9685011709602</v>
      </c>
      <c r="K333" s="47">
        <f t="shared" si="34"/>
        <v>60.526033449634134</v>
      </c>
      <c r="L333" s="175">
        <f t="shared" si="38"/>
        <v>0.09454912455909724</v>
      </c>
    </row>
    <row r="334" spans="1:12" ht="22.5" customHeight="1">
      <c r="A334" s="202"/>
      <c r="B334" s="192"/>
      <c r="C334" s="24">
        <v>4270</v>
      </c>
      <c r="D334" s="13" t="s">
        <v>17</v>
      </c>
      <c r="E334" s="83">
        <v>604.55</v>
      </c>
      <c r="F334" s="97">
        <v>60</v>
      </c>
      <c r="G334" s="83">
        <v>3000</v>
      </c>
      <c r="H334" s="83">
        <v>1300</v>
      </c>
      <c r="I334" s="83">
        <v>1300</v>
      </c>
      <c r="J334" s="97">
        <f t="shared" si="36"/>
        <v>100</v>
      </c>
      <c r="K334" s="47">
        <f t="shared" si="34"/>
        <v>215.035977173104</v>
      </c>
      <c r="L334" s="175">
        <f t="shared" si="38"/>
        <v>0.004799086282323371</v>
      </c>
    </row>
    <row r="335" spans="1:12" ht="21" customHeight="1">
      <c r="A335" s="202"/>
      <c r="B335" s="192"/>
      <c r="C335" s="24">
        <v>4280</v>
      </c>
      <c r="D335" s="13" t="s">
        <v>70</v>
      </c>
      <c r="E335" s="83"/>
      <c r="F335" s="97"/>
      <c r="G335" s="83">
        <v>200</v>
      </c>
      <c r="H335" s="83">
        <v>200</v>
      </c>
      <c r="I335" s="83"/>
      <c r="J335" s="97"/>
      <c r="K335" s="47"/>
      <c r="L335" s="175"/>
    </row>
    <row r="336" spans="1:12" ht="19.5" customHeight="1">
      <c r="A336" s="202"/>
      <c r="B336" s="192"/>
      <c r="C336" s="24">
        <v>4300</v>
      </c>
      <c r="D336" s="13" t="s">
        <v>19</v>
      </c>
      <c r="E336" s="83">
        <v>496326.28</v>
      </c>
      <c r="F336" s="97">
        <v>93</v>
      </c>
      <c r="G336" s="83">
        <v>501000</v>
      </c>
      <c r="H336" s="83">
        <v>587345</v>
      </c>
      <c r="I336" s="83">
        <v>542701.92</v>
      </c>
      <c r="J336" s="97">
        <f t="shared" si="36"/>
        <v>92.39917254765088</v>
      </c>
      <c r="K336" s="47">
        <f t="shared" si="34"/>
        <v>109.34378086931041</v>
      </c>
      <c r="L336" s="165">
        <f aca="true" t="shared" si="39" ref="L336:L345">(I336/$I$727)*100</f>
        <v>2.0034410305096584</v>
      </c>
    </row>
    <row r="337" spans="1:12" ht="45" customHeight="1">
      <c r="A337" s="202"/>
      <c r="B337" s="192"/>
      <c r="C337" s="24">
        <v>4360</v>
      </c>
      <c r="D337" s="13" t="s">
        <v>288</v>
      </c>
      <c r="E337" s="83">
        <v>1313.13</v>
      </c>
      <c r="F337" s="97">
        <v>97.3</v>
      </c>
      <c r="G337" s="83">
        <v>1380</v>
      </c>
      <c r="H337" s="83">
        <v>870</v>
      </c>
      <c r="I337" s="83">
        <v>867.63</v>
      </c>
      <c r="J337" s="96">
        <f t="shared" si="36"/>
        <v>99.72758620689655</v>
      </c>
      <c r="K337" s="47">
        <f t="shared" si="34"/>
        <v>66.07342761188914</v>
      </c>
      <c r="L337" s="165">
        <f t="shared" si="39"/>
        <v>0.0032029471008709434</v>
      </c>
    </row>
    <row r="338" spans="1:12" ht="21" customHeight="1">
      <c r="A338" s="202"/>
      <c r="B338" s="192"/>
      <c r="C338" s="24">
        <v>4430</v>
      </c>
      <c r="D338" s="13" t="s">
        <v>33</v>
      </c>
      <c r="E338" s="83">
        <v>3588</v>
      </c>
      <c r="F338" s="97">
        <v>100</v>
      </c>
      <c r="G338" s="83">
        <v>4500</v>
      </c>
      <c r="H338" s="83">
        <v>3950</v>
      </c>
      <c r="I338" s="83">
        <v>3946</v>
      </c>
      <c r="J338" s="97">
        <f t="shared" si="36"/>
        <v>99.89873417721519</v>
      </c>
      <c r="K338" s="47">
        <f t="shared" si="34"/>
        <v>109.97770345596432</v>
      </c>
      <c r="L338" s="165">
        <f t="shared" si="39"/>
        <v>0.01456707266926771</v>
      </c>
    </row>
    <row r="339" spans="1:12" ht="13.5" customHeight="1">
      <c r="A339" s="202"/>
      <c r="B339" s="193"/>
      <c r="C339" s="24">
        <v>4440</v>
      </c>
      <c r="D339" s="13" t="s">
        <v>97</v>
      </c>
      <c r="E339" s="83">
        <v>1093.93</v>
      </c>
      <c r="F339" s="97">
        <v>100</v>
      </c>
      <c r="G339" s="83">
        <v>2300</v>
      </c>
      <c r="H339" s="83">
        <v>730</v>
      </c>
      <c r="I339" s="83">
        <v>729.29</v>
      </c>
      <c r="J339" s="97">
        <f t="shared" si="36"/>
        <v>99.90273972602739</v>
      </c>
      <c r="K339" s="47">
        <f t="shared" si="34"/>
        <v>66.66697137842456</v>
      </c>
      <c r="L339" s="165">
        <f t="shared" si="39"/>
        <v>0.0026922504883350852</v>
      </c>
    </row>
    <row r="340" spans="1:12" ht="42">
      <c r="A340" s="202"/>
      <c r="B340" s="201">
        <v>80114</v>
      </c>
      <c r="C340" s="44"/>
      <c r="D340" s="2" t="s">
        <v>102</v>
      </c>
      <c r="E340" s="90">
        <f>SUM(E341:E360)</f>
        <v>467826.50999999995</v>
      </c>
      <c r="F340" s="93">
        <v>95.3</v>
      </c>
      <c r="G340" s="90">
        <f>SUM(G341:G360)</f>
        <v>486638</v>
      </c>
      <c r="H340" s="90">
        <f>SUM(H341:H360)</f>
        <v>484703</v>
      </c>
      <c r="I340" s="90">
        <f>SUM(I341:I360)</f>
        <v>479756.80999999994</v>
      </c>
      <c r="J340" s="95">
        <f t="shared" si="36"/>
        <v>98.97954211135477</v>
      </c>
      <c r="K340" s="3">
        <f aca="true" t="shared" si="40" ref="K340:K409">(I340/E340)*100</f>
        <v>102.55015475715558</v>
      </c>
      <c r="L340" s="175">
        <f t="shared" si="39"/>
        <v>1.771072558247861</v>
      </c>
    </row>
    <row r="341" spans="1:12" ht="33" customHeight="1">
      <c r="A341" s="202"/>
      <c r="B341" s="202"/>
      <c r="C341" s="24">
        <v>3020</v>
      </c>
      <c r="D341" s="13" t="s">
        <v>279</v>
      </c>
      <c r="E341" s="83">
        <v>1612.72</v>
      </c>
      <c r="F341" s="97">
        <v>50.4</v>
      </c>
      <c r="G341" s="83">
        <v>3000</v>
      </c>
      <c r="H341" s="83">
        <v>3520</v>
      </c>
      <c r="I341" s="83">
        <v>3515.26</v>
      </c>
      <c r="J341" s="96">
        <f t="shared" si="36"/>
        <v>99.86534090909092</v>
      </c>
      <c r="K341" s="47">
        <f t="shared" si="40"/>
        <v>217.9708814921375</v>
      </c>
      <c r="L341" s="175">
        <f t="shared" si="39"/>
        <v>0.01297695080369235</v>
      </c>
    </row>
    <row r="342" spans="1:12" ht="22.5" customHeight="1">
      <c r="A342" s="202"/>
      <c r="B342" s="202"/>
      <c r="C342" s="24">
        <v>4010</v>
      </c>
      <c r="D342" s="13" t="s">
        <v>267</v>
      </c>
      <c r="E342" s="83">
        <v>312365.61</v>
      </c>
      <c r="F342" s="97">
        <v>97.4</v>
      </c>
      <c r="G342" s="83">
        <v>320000</v>
      </c>
      <c r="H342" s="83">
        <v>323500</v>
      </c>
      <c r="I342" s="83">
        <v>321197.97</v>
      </c>
      <c r="J342" s="96">
        <f t="shared" si="36"/>
        <v>99.28839876352394</v>
      </c>
      <c r="K342" s="47">
        <f t="shared" si="40"/>
        <v>102.8275711913357</v>
      </c>
      <c r="L342" s="175">
        <f t="shared" si="39"/>
        <v>1.185735978259318</v>
      </c>
    </row>
    <row r="343" spans="1:12" ht="20.25" customHeight="1">
      <c r="A343" s="202"/>
      <c r="B343" s="202"/>
      <c r="C343" s="24">
        <v>4040</v>
      </c>
      <c r="D343" s="13" t="s">
        <v>316</v>
      </c>
      <c r="E343" s="83">
        <v>23627.43</v>
      </c>
      <c r="F343" s="97">
        <v>99</v>
      </c>
      <c r="G343" s="83">
        <v>24000</v>
      </c>
      <c r="H343" s="83">
        <v>25290</v>
      </c>
      <c r="I343" s="83">
        <v>25281.26</v>
      </c>
      <c r="J343" s="97">
        <f t="shared" si="36"/>
        <v>99.96544088572557</v>
      </c>
      <c r="K343" s="47">
        <f t="shared" si="40"/>
        <v>106.9996186635618</v>
      </c>
      <c r="L343" s="175">
        <f t="shared" si="39"/>
        <v>0.09332842158911579</v>
      </c>
    </row>
    <row r="344" spans="1:12" ht="21" customHeight="1">
      <c r="A344" s="202"/>
      <c r="B344" s="202"/>
      <c r="C344" s="24">
        <v>4110</v>
      </c>
      <c r="D344" s="13" t="s">
        <v>277</v>
      </c>
      <c r="E344" s="83">
        <v>54998.11</v>
      </c>
      <c r="F344" s="97">
        <v>91</v>
      </c>
      <c r="G344" s="83">
        <v>60000</v>
      </c>
      <c r="H344" s="83">
        <v>60900</v>
      </c>
      <c r="I344" s="83">
        <v>60648.54</v>
      </c>
      <c r="J344" s="97">
        <f t="shared" si="36"/>
        <v>99.58709359605912</v>
      </c>
      <c r="K344" s="47">
        <f t="shared" si="40"/>
        <v>110.27386213817165</v>
      </c>
      <c r="L344" s="175">
        <f t="shared" si="39"/>
        <v>0.22389044335149247</v>
      </c>
    </row>
    <row r="345" spans="1:12" ht="11.25">
      <c r="A345" s="202"/>
      <c r="B345" s="202"/>
      <c r="C345" s="24">
        <v>4120</v>
      </c>
      <c r="D345" s="13" t="s">
        <v>41</v>
      </c>
      <c r="E345" s="83">
        <v>7338.42</v>
      </c>
      <c r="F345" s="97">
        <v>87.6</v>
      </c>
      <c r="G345" s="83">
        <v>8200</v>
      </c>
      <c r="H345" s="83">
        <v>5500</v>
      </c>
      <c r="I345" s="83">
        <v>5491.88</v>
      </c>
      <c r="J345" s="96">
        <f t="shared" si="36"/>
        <v>99.85236363636363</v>
      </c>
      <c r="K345" s="47">
        <f t="shared" si="40"/>
        <v>74.83736281106832</v>
      </c>
      <c r="L345" s="175">
        <f t="shared" si="39"/>
        <v>0.02027385074782006</v>
      </c>
    </row>
    <row r="346" spans="1:12" ht="45">
      <c r="A346" s="202"/>
      <c r="B346" s="202"/>
      <c r="C346" s="24">
        <v>4140</v>
      </c>
      <c r="D346" s="13" t="s">
        <v>202</v>
      </c>
      <c r="E346" s="83">
        <v>228</v>
      </c>
      <c r="F346" s="97">
        <v>45.6</v>
      </c>
      <c r="G346" s="83">
        <v>500</v>
      </c>
      <c r="H346" s="83">
        <v>100</v>
      </c>
      <c r="I346" s="83"/>
      <c r="J346" s="96"/>
      <c r="K346" s="47"/>
      <c r="L346" s="175"/>
    </row>
    <row r="347" spans="1:12" ht="21" customHeight="1">
      <c r="A347" s="202"/>
      <c r="B347" s="202"/>
      <c r="C347" s="24">
        <v>4170</v>
      </c>
      <c r="D347" s="13" t="s">
        <v>30</v>
      </c>
      <c r="E347" s="83"/>
      <c r="F347" s="97"/>
      <c r="G347" s="83">
        <v>1000</v>
      </c>
      <c r="H347" s="83">
        <v>500</v>
      </c>
      <c r="I347" s="83"/>
      <c r="J347" s="96"/>
      <c r="K347" s="47"/>
      <c r="L347" s="175"/>
    </row>
    <row r="348" spans="1:12" ht="21" customHeight="1">
      <c r="A348" s="202"/>
      <c r="B348" s="202"/>
      <c r="C348" s="24">
        <v>4210</v>
      </c>
      <c r="D348" s="13" t="s">
        <v>14</v>
      </c>
      <c r="E348" s="83">
        <v>23380.43</v>
      </c>
      <c r="F348" s="97">
        <v>93.4</v>
      </c>
      <c r="G348" s="83">
        <v>21000</v>
      </c>
      <c r="H348" s="83">
        <v>21700</v>
      </c>
      <c r="I348" s="83">
        <v>21437.2</v>
      </c>
      <c r="J348" s="96">
        <f t="shared" si="36"/>
        <v>98.7889400921659</v>
      </c>
      <c r="K348" s="47">
        <f t="shared" si="40"/>
        <v>91.68864730032766</v>
      </c>
      <c r="L348" s="175">
        <f aca="true" t="shared" si="41" ref="L348:L373">(I348/$I$727)*100</f>
        <v>0.07913767111647889</v>
      </c>
    </row>
    <row r="349" spans="1:12" ht="11.25">
      <c r="A349" s="202"/>
      <c r="B349" s="202"/>
      <c r="C349" s="24">
        <v>4260</v>
      </c>
      <c r="D349" s="13" t="s">
        <v>15</v>
      </c>
      <c r="E349" s="83">
        <v>5401</v>
      </c>
      <c r="F349" s="97">
        <v>100</v>
      </c>
      <c r="G349" s="83">
        <v>5600</v>
      </c>
      <c r="H349" s="83">
        <v>5600</v>
      </c>
      <c r="I349" s="83">
        <v>5325.47</v>
      </c>
      <c r="J349" s="96">
        <f t="shared" si="36"/>
        <v>95.09767857142857</v>
      </c>
      <c r="K349" s="47">
        <f t="shared" si="40"/>
        <v>98.60155526754305</v>
      </c>
      <c r="L349" s="175">
        <f t="shared" si="41"/>
        <v>0.01965953078763434</v>
      </c>
    </row>
    <row r="350" spans="1:12" ht="19.5" customHeight="1">
      <c r="A350" s="202"/>
      <c r="B350" s="202"/>
      <c r="C350" s="24">
        <v>4270</v>
      </c>
      <c r="D350" s="13" t="s">
        <v>17</v>
      </c>
      <c r="E350" s="83">
        <v>2001.7</v>
      </c>
      <c r="F350" s="97">
        <v>80.1</v>
      </c>
      <c r="G350" s="83">
        <v>3500</v>
      </c>
      <c r="H350" s="83">
        <v>500</v>
      </c>
      <c r="I350" s="83">
        <v>379.68</v>
      </c>
      <c r="J350" s="96">
        <f t="shared" si="36"/>
        <v>75.936</v>
      </c>
      <c r="K350" s="47">
        <f t="shared" si="40"/>
        <v>18.967877304291353</v>
      </c>
      <c r="L350" s="175">
        <f t="shared" si="41"/>
        <v>0.0014016285228250287</v>
      </c>
    </row>
    <row r="351" spans="1:12" ht="19.5" customHeight="1">
      <c r="A351" s="202"/>
      <c r="B351" s="202"/>
      <c r="C351" s="24">
        <v>4280</v>
      </c>
      <c r="D351" s="13" t="s">
        <v>70</v>
      </c>
      <c r="E351" s="83">
        <v>65</v>
      </c>
      <c r="F351" s="97">
        <v>65</v>
      </c>
      <c r="G351" s="83">
        <v>500</v>
      </c>
      <c r="H351" s="83">
        <v>500</v>
      </c>
      <c r="I351" s="83">
        <v>250</v>
      </c>
      <c r="J351" s="97">
        <f t="shared" si="36"/>
        <v>50</v>
      </c>
      <c r="K351" s="47">
        <f t="shared" si="40"/>
        <v>384.61538461538464</v>
      </c>
      <c r="L351" s="175">
        <f t="shared" si="41"/>
        <v>0.0009229012081391098</v>
      </c>
    </row>
    <row r="352" spans="1:12" ht="21" customHeight="1">
      <c r="A352" s="202"/>
      <c r="B352" s="202"/>
      <c r="C352" s="24">
        <v>4300</v>
      </c>
      <c r="D352" s="13" t="s">
        <v>19</v>
      </c>
      <c r="E352" s="83">
        <v>10921.97</v>
      </c>
      <c r="F352" s="97">
        <v>99</v>
      </c>
      <c r="G352" s="83">
        <v>10000</v>
      </c>
      <c r="H352" s="83">
        <v>10700</v>
      </c>
      <c r="I352" s="83">
        <v>10505.26</v>
      </c>
      <c r="J352" s="97">
        <f t="shared" si="36"/>
        <v>98.18</v>
      </c>
      <c r="K352" s="47">
        <f t="shared" si="40"/>
        <v>96.18466265701151</v>
      </c>
      <c r="L352" s="175">
        <f t="shared" si="41"/>
        <v>0.038781268583261856</v>
      </c>
    </row>
    <row r="353" spans="1:12" ht="21.75" customHeight="1">
      <c r="A353" s="202"/>
      <c r="B353" s="202"/>
      <c r="C353" s="24">
        <v>4350</v>
      </c>
      <c r="D353" s="13" t="s">
        <v>72</v>
      </c>
      <c r="E353" s="83">
        <v>539</v>
      </c>
      <c r="F353" s="97">
        <v>91.7</v>
      </c>
      <c r="G353" s="83">
        <v>588</v>
      </c>
      <c r="H353" s="83">
        <v>588</v>
      </c>
      <c r="I353" s="83">
        <v>588</v>
      </c>
      <c r="J353" s="96">
        <f t="shared" si="36"/>
        <v>100</v>
      </c>
      <c r="K353" s="47">
        <f t="shared" si="40"/>
        <v>109.09090909090908</v>
      </c>
      <c r="L353" s="175">
        <f t="shared" si="41"/>
        <v>0.002170663641543186</v>
      </c>
    </row>
    <row r="354" spans="1:12" ht="42" customHeight="1">
      <c r="A354" s="202"/>
      <c r="B354" s="202"/>
      <c r="C354" s="24">
        <v>4360</v>
      </c>
      <c r="D354" s="13" t="s">
        <v>271</v>
      </c>
      <c r="E354" s="83">
        <v>3655.44</v>
      </c>
      <c r="F354" s="97">
        <v>91.4</v>
      </c>
      <c r="G354" s="83">
        <v>4000</v>
      </c>
      <c r="H354" s="83">
        <v>4200</v>
      </c>
      <c r="I354" s="83">
        <v>4123.31</v>
      </c>
      <c r="J354" s="96">
        <f t="shared" si="36"/>
        <v>98.17404761904763</v>
      </c>
      <c r="K354" s="47">
        <f t="shared" si="40"/>
        <v>112.79927997723942</v>
      </c>
      <c r="L354" s="175">
        <f t="shared" si="41"/>
        <v>0.015221631122128293</v>
      </c>
    </row>
    <row r="355" spans="1:12" ht="42" customHeight="1">
      <c r="A355" s="202"/>
      <c r="B355" s="202"/>
      <c r="C355" s="24">
        <v>4370</v>
      </c>
      <c r="D355" s="13" t="s">
        <v>271</v>
      </c>
      <c r="E355" s="83">
        <v>2880.59</v>
      </c>
      <c r="F355" s="97">
        <v>82</v>
      </c>
      <c r="G355" s="83">
        <v>3500</v>
      </c>
      <c r="H355" s="83">
        <v>3000</v>
      </c>
      <c r="I355" s="83">
        <v>2968.11</v>
      </c>
      <c r="J355" s="97">
        <f t="shared" si="36"/>
        <v>98.93700000000001</v>
      </c>
      <c r="K355" s="47">
        <f t="shared" si="40"/>
        <v>103.03826646624476</v>
      </c>
      <c r="L355" s="175">
        <f t="shared" si="41"/>
        <v>0.010957089219559093</v>
      </c>
    </row>
    <row r="356" spans="1:12" ht="31.5" customHeight="1">
      <c r="A356" s="202"/>
      <c r="B356" s="202"/>
      <c r="C356" s="24">
        <v>4400</v>
      </c>
      <c r="D356" s="13" t="s">
        <v>146</v>
      </c>
      <c r="E356" s="83">
        <v>3600</v>
      </c>
      <c r="F356" s="97">
        <v>100</v>
      </c>
      <c r="G356" s="83">
        <v>3600</v>
      </c>
      <c r="H356" s="83">
        <v>3600</v>
      </c>
      <c r="I356" s="83">
        <v>3600</v>
      </c>
      <c r="J356" s="97">
        <f t="shared" si="36"/>
        <v>100</v>
      </c>
      <c r="K356" s="47">
        <f t="shared" si="40"/>
        <v>100</v>
      </c>
      <c r="L356" s="175">
        <f t="shared" si="41"/>
        <v>0.01328977739720318</v>
      </c>
    </row>
    <row r="357" spans="1:12" ht="21" customHeight="1">
      <c r="A357" s="202"/>
      <c r="B357" s="202"/>
      <c r="C357" s="24">
        <v>4410</v>
      </c>
      <c r="D357" s="13" t="s">
        <v>64</v>
      </c>
      <c r="E357" s="83">
        <v>280.4</v>
      </c>
      <c r="F357" s="97">
        <v>28</v>
      </c>
      <c r="G357" s="83">
        <v>1000</v>
      </c>
      <c r="H357" s="83">
        <v>130</v>
      </c>
      <c r="I357" s="83">
        <v>123.5</v>
      </c>
      <c r="J357" s="96">
        <f t="shared" si="36"/>
        <v>95</v>
      </c>
      <c r="K357" s="47">
        <f t="shared" si="40"/>
        <v>44.04422253922968</v>
      </c>
      <c r="L357" s="175">
        <f t="shared" si="41"/>
        <v>0.0004559131968207202</v>
      </c>
    </row>
    <row r="358" spans="1:12" ht="21.75" customHeight="1">
      <c r="A358" s="202"/>
      <c r="B358" s="202"/>
      <c r="C358" s="24">
        <v>4430</v>
      </c>
      <c r="D358" s="13" t="s">
        <v>33</v>
      </c>
      <c r="E358" s="83">
        <v>1975</v>
      </c>
      <c r="F358" s="97">
        <v>95</v>
      </c>
      <c r="G358" s="83">
        <v>2300</v>
      </c>
      <c r="H358" s="83">
        <v>2300</v>
      </c>
      <c r="I358" s="83">
        <v>2251</v>
      </c>
      <c r="J358" s="97">
        <f t="shared" si="36"/>
        <v>97.86956521739131</v>
      </c>
      <c r="K358" s="47">
        <f t="shared" si="40"/>
        <v>113.9746835443038</v>
      </c>
      <c r="L358" s="175">
        <f t="shared" si="41"/>
        <v>0.008309802478084546</v>
      </c>
    </row>
    <row r="359" spans="1:12" ht="11.25">
      <c r="A359" s="202"/>
      <c r="B359" s="202"/>
      <c r="C359" s="24">
        <v>4440</v>
      </c>
      <c r="D359" s="13" t="s">
        <v>97</v>
      </c>
      <c r="E359" s="83">
        <v>10027.69</v>
      </c>
      <c r="F359" s="97">
        <v>93</v>
      </c>
      <c r="G359" s="83">
        <v>10350</v>
      </c>
      <c r="H359" s="83">
        <v>10350</v>
      </c>
      <c r="I359" s="83">
        <v>9845.37</v>
      </c>
      <c r="J359" s="97">
        <f t="shared" si="36"/>
        <v>95.12434782608696</v>
      </c>
      <c r="K359" s="47">
        <f t="shared" si="40"/>
        <v>98.18183450026876</v>
      </c>
      <c r="L359" s="175">
        <f t="shared" si="41"/>
        <v>0.03634521547030619</v>
      </c>
    </row>
    <row r="360" spans="1:12" ht="44.25" customHeight="1">
      <c r="A360" s="202"/>
      <c r="B360" s="202"/>
      <c r="C360" s="24">
        <v>4700</v>
      </c>
      <c r="D360" s="13" t="s">
        <v>296</v>
      </c>
      <c r="E360" s="83">
        <v>2928</v>
      </c>
      <c r="F360" s="97">
        <v>84</v>
      </c>
      <c r="G360" s="83">
        <v>4000</v>
      </c>
      <c r="H360" s="83">
        <v>2225</v>
      </c>
      <c r="I360" s="83">
        <v>2225</v>
      </c>
      <c r="J360" s="97">
        <f t="shared" si="36"/>
        <v>100</v>
      </c>
      <c r="K360" s="47">
        <f t="shared" si="40"/>
        <v>75.99043715846994</v>
      </c>
      <c r="L360" s="165">
        <f t="shared" si="41"/>
        <v>0.008213820752438077</v>
      </c>
    </row>
    <row r="361" spans="1:12" ht="21">
      <c r="A361" s="202"/>
      <c r="B361" s="190">
        <v>80120</v>
      </c>
      <c r="C361" s="44"/>
      <c r="D361" s="2" t="s">
        <v>103</v>
      </c>
      <c r="E361" s="90">
        <f>SUM(E362:E384)</f>
        <v>362322.44</v>
      </c>
      <c r="F361" s="93">
        <v>97</v>
      </c>
      <c r="G361" s="90">
        <f>SUM(G362:G384)</f>
        <v>566367</v>
      </c>
      <c r="H361" s="90">
        <f>SUM(H362:H384)</f>
        <v>530137</v>
      </c>
      <c r="I361" s="90">
        <f>SUM(I362:I384)</f>
        <v>514305.5799999999</v>
      </c>
      <c r="J361" s="20">
        <f t="shared" si="36"/>
        <v>97.01371155003328</v>
      </c>
      <c r="K361" s="3">
        <f t="shared" si="40"/>
        <v>141.94692992241934</v>
      </c>
      <c r="L361" s="164">
        <f t="shared" si="41"/>
        <v>1.8986129645387417</v>
      </c>
    </row>
    <row r="362" spans="1:12" ht="32.25" customHeight="1">
      <c r="A362" s="202"/>
      <c r="B362" s="192"/>
      <c r="C362" s="24">
        <v>3020</v>
      </c>
      <c r="D362" s="13" t="s">
        <v>279</v>
      </c>
      <c r="E362" s="83">
        <v>20785.73</v>
      </c>
      <c r="F362" s="97">
        <v>97</v>
      </c>
      <c r="G362" s="83">
        <v>23000</v>
      </c>
      <c r="H362" s="83">
        <v>23000</v>
      </c>
      <c r="I362" s="83">
        <v>21526.06</v>
      </c>
      <c r="J362" s="96">
        <f t="shared" si="36"/>
        <v>93.59156521739132</v>
      </c>
      <c r="K362" s="47">
        <f t="shared" si="40"/>
        <v>103.56172239319959</v>
      </c>
      <c r="L362" s="175">
        <f t="shared" si="41"/>
        <v>0.07946570712189986</v>
      </c>
    </row>
    <row r="363" spans="1:12" ht="33.75">
      <c r="A363" s="202"/>
      <c r="B363" s="192"/>
      <c r="C363" s="24">
        <v>4010</v>
      </c>
      <c r="D363" s="13" t="s">
        <v>59</v>
      </c>
      <c r="E363" s="83">
        <v>250564.02</v>
      </c>
      <c r="F363" s="97">
        <v>97.6</v>
      </c>
      <c r="G363" s="83">
        <v>259400</v>
      </c>
      <c r="H363" s="83">
        <v>230770</v>
      </c>
      <c r="I363" s="83">
        <v>226598.12</v>
      </c>
      <c r="J363" s="96">
        <f t="shared" si="36"/>
        <v>98.19219135936214</v>
      </c>
      <c r="K363" s="47">
        <f t="shared" si="40"/>
        <v>90.43521891131854</v>
      </c>
      <c r="L363" s="165">
        <f t="shared" si="41"/>
        <v>0.8365107148402039</v>
      </c>
    </row>
    <row r="364" spans="1:12" ht="33.75">
      <c r="A364" s="202"/>
      <c r="B364" s="192"/>
      <c r="C364" s="24">
        <v>4017</v>
      </c>
      <c r="D364" s="13" t="s">
        <v>59</v>
      </c>
      <c r="E364" s="83"/>
      <c r="F364" s="97"/>
      <c r="G364" s="83"/>
      <c r="H364" s="83">
        <v>13600</v>
      </c>
      <c r="I364" s="83">
        <v>12461.9</v>
      </c>
      <c r="J364" s="96">
        <f t="shared" si="36"/>
        <v>91.63161764705882</v>
      </c>
      <c r="K364" s="47"/>
      <c r="L364" s="165">
        <f t="shared" si="41"/>
        <v>0.04600441026283508</v>
      </c>
    </row>
    <row r="365" spans="1:12" ht="33.75">
      <c r="A365" s="202"/>
      <c r="B365" s="192"/>
      <c r="C365" s="24">
        <v>4019</v>
      </c>
      <c r="D365" s="13" t="s">
        <v>59</v>
      </c>
      <c r="E365" s="83"/>
      <c r="F365" s="97"/>
      <c r="G365" s="83"/>
      <c r="H365" s="83">
        <v>2400</v>
      </c>
      <c r="I365" s="83">
        <v>2199.16</v>
      </c>
      <c r="J365" s="96">
        <f t="shared" si="36"/>
        <v>91.63166666666666</v>
      </c>
      <c r="K365" s="47"/>
      <c r="L365" s="165">
        <f t="shared" si="41"/>
        <v>0.00811842968356482</v>
      </c>
    </row>
    <row r="366" spans="1:12" ht="21" customHeight="1">
      <c r="A366" s="202"/>
      <c r="B366" s="192"/>
      <c r="C366" s="24">
        <v>4040</v>
      </c>
      <c r="D366" s="13" t="s">
        <v>291</v>
      </c>
      <c r="E366" s="83">
        <v>18202.04</v>
      </c>
      <c r="F366" s="97">
        <v>100</v>
      </c>
      <c r="G366" s="83">
        <v>21250</v>
      </c>
      <c r="H366" s="83">
        <v>21250</v>
      </c>
      <c r="I366" s="83">
        <v>20721.1</v>
      </c>
      <c r="J366" s="96">
        <f t="shared" si="36"/>
        <v>97.51105882352941</v>
      </c>
      <c r="K366" s="47">
        <f t="shared" si="40"/>
        <v>113.83943777730407</v>
      </c>
      <c r="L366" s="165">
        <f t="shared" si="41"/>
        <v>0.07649411289588523</v>
      </c>
    </row>
    <row r="367" spans="1:12" ht="21" customHeight="1">
      <c r="A367" s="202"/>
      <c r="B367" s="192"/>
      <c r="C367" s="24">
        <v>4110</v>
      </c>
      <c r="D367" s="13" t="s">
        <v>284</v>
      </c>
      <c r="E367" s="83">
        <v>48763.65</v>
      </c>
      <c r="F367" s="97">
        <v>92.4</v>
      </c>
      <c r="G367" s="83">
        <v>53376</v>
      </c>
      <c r="H367" s="83">
        <v>48376</v>
      </c>
      <c r="I367" s="83">
        <v>45448.25</v>
      </c>
      <c r="J367" s="96">
        <f t="shared" si="36"/>
        <v>93.94792872498759</v>
      </c>
      <c r="K367" s="47">
        <f t="shared" si="40"/>
        <v>93.201083183888</v>
      </c>
      <c r="L367" s="165">
        <f t="shared" si="41"/>
        <v>0.16777697933123317</v>
      </c>
    </row>
    <row r="368" spans="1:12" ht="21" customHeight="1">
      <c r="A368" s="202"/>
      <c r="B368" s="192"/>
      <c r="C368" s="24">
        <v>4117</v>
      </c>
      <c r="D368" s="13" t="s">
        <v>284</v>
      </c>
      <c r="E368" s="83"/>
      <c r="F368" s="97"/>
      <c r="G368" s="83"/>
      <c r="H368" s="83">
        <v>2380</v>
      </c>
      <c r="I368" s="83">
        <v>2136.81</v>
      </c>
      <c r="J368" s="96">
        <f t="shared" si="36"/>
        <v>89.78193277310925</v>
      </c>
      <c r="K368" s="47"/>
      <c r="L368" s="165">
        <f t="shared" si="41"/>
        <v>0.007888258122254924</v>
      </c>
    </row>
    <row r="369" spans="1:12" ht="21" customHeight="1">
      <c r="A369" s="202"/>
      <c r="B369" s="192"/>
      <c r="C369" s="24">
        <v>4119</v>
      </c>
      <c r="D369" s="13" t="s">
        <v>284</v>
      </c>
      <c r="E369" s="83"/>
      <c r="F369" s="97"/>
      <c r="G369" s="83"/>
      <c r="H369" s="83">
        <v>420</v>
      </c>
      <c r="I369" s="83">
        <v>377.08</v>
      </c>
      <c r="J369" s="96">
        <f t="shared" si="36"/>
        <v>89.78095238095237</v>
      </c>
      <c r="K369" s="47"/>
      <c r="L369" s="165">
        <f t="shared" si="41"/>
        <v>0.001392030350260382</v>
      </c>
    </row>
    <row r="370" spans="1:12" ht="11.25">
      <c r="A370" s="202"/>
      <c r="B370" s="192"/>
      <c r="C370" s="24">
        <v>4120</v>
      </c>
      <c r="D370" s="13" t="s">
        <v>41</v>
      </c>
      <c r="E370" s="83">
        <v>5489.18</v>
      </c>
      <c r="F370" s="97">
        <v>92.2</v>
      </c>
      <c r="G370" s="83">
        <v>7647</v>
      </c>
      <c r="H370" s="83">
        <v>5847</v>
      </c>
      <c r="I370" s="83">
        <v>5469.61</v>
      </c>
      <c r="J370" s="96">
        <f t="shared" si="36"/>
        <v>93.54557892936548</v>
      </c>
      <c r="K370" s="47">
        <f t="shared" si="40"/>
        <v>99.64348044698843</v>
      </c>
      <c r="L370" s="165">
        <f t="shared" si="41"/>
        <v>0.02019163870819902</v>
      </c>
    </row>
    <row r="371" spans="1:12" ht="11.25">
      <c r="A371" s="202"/>
      <c r="B371" s="192"/>
      <c r="C371" s="24">
        <v>4127</v>
      </c>
      <c r="D371" s="13" t="s">
        <v>41</v>
      </c>
      <c r="E371" s="83"/>
      <c r="F371" s="97"/>
      <c r="G371" s="83"/>
      <c r="H371" s="83">
        <v>340</v>
      </c>
      <c r="I371" s="83">
        <v>204.31</v>
      </c>
      <c r="J371" s="96">
        <f t="shared" si="36"/>
        <v>60.09117647058824</v>
      </c>
      <c r="K371" s="47"/>
      <c r="L371" s="165">
        <f t="shared" si="41"/>
        <v>0.000754231783339606</v>
      </c>
    </row>
    <row r="372" spans="1:12" ht="11.25">
      <c r="A372" s="202"/>
      <c r="B372" s="192"/>
      <c r="C372" s="24">
        <v>4129</v>
      </c>
      <c r="D372" s="13" t="s">
        <v>41</v>
      </c>
      <c r="E372" s="83"/>
      <c r="F372" s="97"/>
      <c r="G372" s="83"/>
      <c r="H372" s="83">
        <v>60</v>
      </c>
      <c r="I372" s="83">
        <v>36.05</v>
      </c>
      <c r="J372" s="96">
        <f t="shared" si="36"/>
        <v>60.083333333333336</v>
      </c>
      <c r="K372" s="47"/>
      <c r="L372" s="165">
        <f t="shared" si="41"/>
        <v>0.00013308235421365962</v>
      </c>
    </row>
    <row r="373" spans="1:12" ht="22.5">
      <c r="A373" s="202"/>
      <c r="B373" s="192"/>
      <c r="C373" s="24">
        <v>4177</v>
      </c>
      <c r="D373" s="13" t="s">
        <v>30</v>
      </c>
      <c r="E373" s="83"/>
      <c r="F373" s="97"/>
      <c r="G373" s="83">
        <v>4250</v>
      </c>
      <c r="H373" s="83">
        <v>32640</v>
      </c>
      <c r="I373" s="83">
        <v>32640</v>
      </c>
      <c r="J373" s="96">
        <f t="shared" si="36"/>
        <v>100</v>
      </c>
      <c r="K373" s="47"/>
      <c r="L373" s="165">
        <f t="shared" si="41"/>
        <v>0.12049398173464218</v>
      </c>
    </row>
    <row r="374" spans="1:12" ht="22.5">
      <c r="A374" s="202"/>
      <c r="B374" s="192"/>
      <c r="C374" s="24">
        <v>4179</v>
      </c>
      <c r="D374" s="13" t="s">
        <v>30</v>
      </c>
      <c r="E374" s="83"/>
      <c r="F374" s="97"/>
      <c r="G374" s="83">
        <v>750</v>
      </c>
      <c r="H374" s="83">
        <v>5760</v>
      </c>
      <c r="I374" s="83">
        <v>5760</v>
      </c>
      <c r="J374" s="96">
        <f t="shared" si="36"/>
        <v>100</v>
      </c>
      <c r="K374" s="47"/>
      <c r="L374" s="165"/>
    </row>
    <row r="375" spans="1:12" ht="22.5">
      <c r="A375" s="202"/>
      <c r="B375" s="192"/>
      <c r="C375" s="24">
        <v>4217</v>
      </c>
      <c r="D375" s="13" t="s">
        <v>14</v>
      </c>
      <c r="E375" s="83"/>
      <c r="F375" s="97"/>
      <c r="G375" s="83">
        <v>14934.5</v>
      </c>
      <c r="H375" s="83">
        <v>3994.84</v>
      </c>
      <c r="I375" s="83">
        <v>3977.35</v>
      </c>
      <c r="J375" s="96">
        <f t="shared" si="36"/>
        <v>99.56218521893241</v>
      </c>
      <c r="K375" s="47"/>
      <c r="L375" s="165"/>
    </row>
    <row r="376" spans="1:12" ht="22.5">
      <c r="A376" s="202"/>
      <c r="B376" s="192"/>
      <c r="C376" s="24">
        <v>4219</v>
      </c>
      <c r="D376" s="13" t="s">
        <v>14</v>
      </c>
      <c r="E376" s="83"/>
      <c r="F376" s="97"/>
      <c r="G376" s="83">
        <v>2635.5</v>
      </c>
      <c r="H376" s="83">
        <v>704.97</v>
      </c>
      <c r="I376" s="83">
        <v>701.88</v>
      </c>
      <c r="J376" s="96">
        <f t="shared" si="36"/>
        <v>99.56168347589258</v>
      </c>
      <c r="K376" s="47"/>
      <c r="L376" s="165"/>
    </row>
    <row r="377" spans="1:12" ht="45">
      <c r="A377" s="202"/>
      <c r="B377" s="192"/>
      <c r="C377" s="24">
        <v>4240</v>
      </c>
      <c r="D377" s="13" t="s">
        <v>207</v>
      </c>
      <c r="E377" s="83"/>
      <c r="F377" s="97"/>
      <c r="G377" s="83">
        <v>2000</v>
      </c>
      <c r="H377" s="83">
        <v>800</v>
      </c>
      <c r="I377" s="83"/>
      <c r="J377" s="96"/>
      <c r="K377" s="47"/>
      <c r="L377" s="165"/>
    </row>
    <row r="378" spans="1:12" ht="45">
      <c r="A378" s="202"/>
      <c r="B378" s="192"/>
      <c r="C378" s="24">
        <v>4247</v>
      </c>
      <c r="D378" s="13" t="s">
        <v>207</v>
      </c>
      <c r="E378" s="83"/>
      <c r="F378" s="97"/>
      <c r="G378" s="83"/>
      <c r="H378" s="83">
        <v>32019.66</v>
      </c>
      <c r="I378" s="83">
        <v>32019.66</v>
      </c>
      <c r="J378" s="96">
        <f t="shared" si="36"/>
        <v>100</v>
      </c>
      <c r="K378" s="47"/>
      <c r="L378" s="165">
        <f>(I378/$I$727)*100</f>
        <v>0.1182039315928141</v>
      </c>
    </row>
    <row r="379" spans="1:12" ht="45">
      <c r="A379" s="202"/>
      <c r="B379" s="192"/>
      <c r="C379" s="24">
        <v>4249</v>
      </c>
      <c r="D379" s="13" t="s">
        <v>207</v>
      </c>
      <c r="E379" s="83"/>
      <c r="F379" s="97"/>
      <c r="G379" s="83"/>
      <c r="H379" s="83">
        <v>5650.53</v>
      </c>
      <c r="I379" s="83">
        <v>5650.53</v>
      </c>
      <c r="J379" s="96">
        <f t="shared" si="36"/>
        <v>100</v>
      </c>
      <c r="K379" s="47"/>
      <c r="L379" s="165"/>
    </row>
    <row r="380" spans="1:12" ht="22.5">
      <c r="A380" s="202"/>
      <c r="B380" s="192"/>
      <c r="C380" s="24">
        <v>4307</v>
      </c>
      <c r="D380" s="13" t="s">
        <v>19</v>
      </c>
      <c r="E380" s="83"/>
      <c r="F380" s="97"/>
      <c r="G380" s="83">
        <v>88417</v>
      </c>
      <c r="H380" s="83">
        <v>66189.5</v>
      </c>
      <c r="I380" s="83">
        <v>65740.28</v>
      </c>
      <c r="J380" s="96">
        <f t="shared" si="36"/>
        <v>99.32131229273526</v>
      </c>
      <c r="K380" s="47"/>
      <c r="L380" s="165">
        <f>(I380/$I$727)*100</f>
        <v>0.24268713534161343</v>
      </c>
    </row>
    <row r="381" spans="1:12" ht="22.5">
      <c r="A381" s="202"/>
      <c r="B381" s="192"/>
      <c r="C381" s="24">
        <v>4309</v>
      </c>
      <c r="D381" s="13" t="s">
        <v>19</v>
      </c>
      <c r="E381" s="83"/>
      <c r="F381" s="97"/>
      <c r="G381" s="83">
        <v>18603</v>
      </c>
      <c r="H381" s="83">
        <v>14680.5</v>
      </c>
      <c r="I381" s="83">
        <v>11601.22</v>
      </c>
      <c r="J381" s="96">
        <f t="shared" si="36"/>
        <v>79.02469261946119</v>
      </c>
      <c r="K381" s="47"/>
      <c r="L381" s="165"/>
    </row>
    <row r="382" spans="1:12" ht="11.25">
      <c r="A382" s="202"/>
      <c r="B382" s="192"/>
      <c r="C382" s="24">
        <v>4440</v>
      </c>
      <c r="D382" s="13" t="s">
        <v>97</v>
      </c>
      <c r="E382" s="83">
        <v>18517.82</v>
      </c>
      <c r="F382" s="97">
        <v>100</v>
      </c>
      <c r="G382" s="83">
        <v>18854</v>
      </c>
      <c r="H382" s="83">
        <v>19254</v>
      </c>
      <c r="I382" s="83">
        <v>19036.21</v>
      </c>
      <c r="J382" s="96">
        <f t="shared" si="36"/>
        <v>98.8688584190298</v>
      </c>
      <c r="K382" s="47">
        <f t="shared" si="40"/>
        <v>102.79941159380532</v>
      </c>
      <c r="L382" s="165">
        <f>(I382/$I$727)*100</f>
        <v>0.07027416482955921</v>
      </c>
    </row>
    <row r="383" spans="1:12" ht="33.75">
      <c r="A383" s="202"/>
      <c r="B383" s="194"/>
      <c r="C383" s="24">
        <v>6067</v>
      </c>
      <c r="D383" s="13" t="s">
        <v>287</v>
      </c>
      <c r="E383" s="83"/>
      <c r="F383" s="97"/>
      <c r="G383" s="83">
        <v>43562.5</v>
      </c>
      <c r="H383" s="83"/>
      <c r="I383" s="83"/>
      <c r="J383" s="96"/>
      <c r="K383" s="47"/>
      <c r="L383" s="165"/>
    </row>
    <row r="384" spans="1:12" ht="33.75">
      <c r="A384" s="202"/>
      <c r="B384" s="193"/>
      <c r="C384" s="24">
        <v>6069</v>
      </c>
      <c r="D384" s="13" t="s">
        <v>287</v>
      </c>
      <c r="E384" s="83"/>
      <c r="F384" s="97"/>
      <c r="G384" s="83">
        <v>7687.5</v>
      </c>
      <c r="H384" s="83"/>
      <c r="I384" s="83"/>
      <c r="J384" s="96"/>
      <c r="K384" s="47"/>
      <c r="L384" s="165"/>
    </row>
    <row r="385" spans="1:12" ht="11.25">
      <c r="A385" s="202"/>
      <c r="B385" s="190">
        <v>80130</v>
      </c>
      <c r="C385" s="44"/>
      <c r="D385" s="2" t="s">
        <v>104</v>
      </c>
      <c r="E385" s="90">
        <f>SUM(E386:E421)</f>
        <v>755254.1300000002</v>
      </c>
      <c r="F385" s="93">
        <v>95.8</v>
      </c>
      <c r="G385" s="90">
        <f>SUM(G386:G421)</f>
        <v>382053</v>
      </c>
      <c r="H385" s="90">
        <f>SUM(H386:H421)</f>
        <v>413958</v>
      </c>
      <c r="I385" s="90">
        <f>SUM(I386:I421)</f>
        <v>394637.85000000003</v>
      </c>
      <c r="J385" s="95">
        <f t="shared" si="36"/>
        <v>95.33282361978752</v>
      </c>
      <c r="K385" s="3">
        <f t="shared" si="40"/>
        <v>52.25232598198436</v>
      </c>
      <c r="L385" s="164">
        <f>(I385/$I$727)*100</f>
        <v>1.456846994169683</v>
      </c>
    </row>
    <row r="386" spans="1:12" ht="30.75" customHeight="1">
      <c r="A386" s="202"/>
      <c r="B386" s="192"/>
      <c r="C386" s="24">
        <v>3020</v>
      </c>
      <c r="D386" s="13" t="s">
        <v>279</v>
      </c>
      <c r="E386" s="83">
        <v>7673.95</v>
      </c>
      <c r="F386" s="97">
        <v>96</v>
      </c>
      <c r="G386" s="83">
        <v>6951</v>
      </c>
      <c r="H386" s="83">
        <v>6951</v>
      </c>
      <c r="I386" s="83">
        <v>6748.68</v>
      </c>
      <c r="J386" s="97">
        <f t="shared" si="36"/>
        <v>97.0893396633578</v>
      </c>
      <c r="K386" s="47">
        <f t="shared" si="40"/>
        <v>87.94271529003969</v>
      </c>
      <c r="L386" s="165"/>
    </row>
    <row r="387" spans="1:12" ht="21.75" customHeight="1">
      <c r="A387" s="202"/>
      <c r="B387" s="192"/>
      <c r="C387" s="24">
        <v>4010</v>
      </c>
      <c r="D387" s="13" t="s">
        <v>267</v>
      </c>
      <c r="E387" s="83">
        <v>152941.96</v>
      </c>
      <c r="F387" s="97">
        <v>97</v>
      </c>
      <c r="G387" s="83">
        <v>160390</v>
      </c>
      <c r="H387" s="83">
        <v>182000</v>
      </c>
      <c r="I387" s="83">
        <v>175683.57</v>
      </c>
      <c r="J387" s="97">
        <f t="shared" si="36"/>
        <v>96.52943406593407</v>
      </c>
      <c r="K387" s="47">
        <f t="shared" si="40"/>
        <v>114.86943805349429</v>
      </c>
      <c r="L387" s="165">
        <f>(I387/$I$727)*100</f>
        <v>0.6485543160127675</v>
      </c>
    </row>
    <row r="388" spans="1:12" ht="21.75" customHeight="1">
      <c r="A388" s="202"/>
      <c r="B388" s="192"/>
      <c r="C388" s="24">
        <v>4017</v>
      </c>
      <c r="D388" s="13" t="s">
        <v>267</v>
      </c>
      <c r="E388" s="83">
        <v>81983.16</v>
      </c>
      <c r="F388" s="97">
        <v>97</v>
      </c>
      <c r="G388" s="83"/>
      <c r="H388" s="83"/>
      <c r="I388" s="83"/>
      <c r="J388" s="97"/>
      <c r="K388" s="47"/>
      <c r="L388" s="165"/>
    </row>
    <row r="389" spans="1:12" ht="21.75" customHeight="1">
      <c r="A389" s="202"/>
      <c r="B389" s="192"/>
      <c r="C389" s="24">
        <v>4019</v>
      </c>
      <c r="D389" s="13" t="s">
        <v>267</v>
      </c>
      <c r="E389" s="83">
        <v>3469.54</v>
      </c>
      <c r="F389" s="97">
        <v>99</v>
      </c>
      <c r="G389" s="83"/>
      <c r="H389" s="83"/>
      <c r="I389" s="83"/>
      <c r="J389" s="97"/>
      <c r="K389" s="47"/>
      <c r="L389" s="165"/>
    </row>
    <row r="390" spans="1:12" ht="21" customHeight="1">
      <c r="A390" s="202"/>
      <c r="B390" s="192"/>
      <c r="C390" s="24">
        <v>4040</v>
      </c>
      <c r="D390" s="13" t="s">
        <v>291</v>
      </c>
      <c r="E390" s="83">
        <v>16950.82</v>
      </c>
      <c r="F390" s="97">
        <v>100</v>
      </c>
      <c r="G390" s="83">
        <v>13090</v>
      </c>
      <c r="H390" s="83">
        <v>13120</v>
      </c>
      <c r="I390" s="83">
        <v>13111.3</v>
      </c>
      <c r="J390" s="97">
        <f t="shared" si="36"/>
        <v>99.93368902439023</v>
      </c>
      <c r="K390" s="47">
        <f t="shared" si="40"/>
        <v>77.3490603994379</v>
      </c>
      <c r="L390" s="165">
        <f>(I390/$I$727)*100</f>
        <v>0.048401738441097235</v>
      </c>
    </row>
    <row r="391" spans="1:12" ht="21.75" customHeight="1">
      <c r="A391" s="202"/>
      <c r="B391" s="192"/>
      <c r="C391" s="24">
        <v>4110</v>
      </c>
      <c r="D391" s="13" t="s">
        <v>284</v>
      </c>
      <c r="E391" s="83">
        <v>30211.5</v>
      </c>
      <c r="F391" s="97">
        <v>92</v>
      </c>
      <c r="G391" s="83">
        <v>29372</v>
      </c>
      <c r="H391" s="83">
        <v>34972</v>
      </c>
      <c r="I391" s="83">
        <v>30285.27</v>
      </c>
      <c r="J391" s="97">
        <f t="shared" si="36"/>
        <v>86.5986217545465</v>
      </c>
      <c r="K391" s="47">
        <f t="shared" si="40"/>
        <v>100.24417854128396</v>
      </c>
      <c r="L391" s="165">
        <f>(I391/$I$727)*100</f>
        <v>0.11180124908727654</v>
      </c>
    </row>
    <row r="392" spans="1:12" ht="21.75" customHeight="1">
      <c r="A392" s="202"/>
      <c r="B392" s="192"/>
      <c r="C392" s="24">
        <v>4117</v>
      </c>
      <c r="D392" s="13" t="s">
        <v>284</v>
      </c>
      <c r="E392" s="83">
        <v>19872.56</v>
      </c>
      <c r="F392" s="97">
        <v>100</v>
      </c>
      <c r="G392" s="83"/>
      <c r="H392" s="83"/>
      <c r="I392" s="83"/>
      <c r="J392" s="97"/>
      <c r="K392" s="47"/>
      <c r="L392" s="165"/>
    </row>
    <row r="393" spans="1:12" ht="21.75" customHeight="1">
      <c r="A393" s="202"/>
      <c r="B393" s="192"/>
      <c r="C393" s="24">
        <v>4119</v>
      </c>
      <c r="D393" s="13" t="s">
        <v>284</v>
      </c>
      <c r="E393" s="83">
        <v>766.44</v>
      </c>
      <c r="F393" s="97">
        <v>98</v>
      </c>
      <c r="G393" s="83"/>
      <c r="H393" s="83"/>
      <c r="I393" s="83"/>
      <c r="J393" s="97"/>
      <c r="K393" s="47"/>
      <c r="L393" s="165"/>
    </row>
    <row r="394" spans="1:12" ht="11.25">
      <c r="A394" s="202"/>
      <c r="B394" s="192"/>
      <c r="C394" s="24">
        <v>4120</v>
      </c>
      <c r="D394" s="13" t="s">
        <v>41</v>
      </c>
      <c r="E394" s="83">
        <v>2573.13</v>
      </c>
      <c r="F394" s="97">
        <v>92.8</v>
      </c>
      <c r="G394" s="83">
        <v>4208</v>
      </c>
      <c r="H394" s="83">
        <v>3248</v>
      </c>
      <c r="I394" s="83">
        <v>2843.21</v>
      </c>
      <c r="J394" s="96">
        <f t="shared" si="36"/>
        <v>87.53725369458128</v>
      </c>
      <c r="K394" s="47">
        <f t="shared" si="40"/>
        <v>110.49616614784328</v>
      </c>
      <c r="L394" s="165">
        <f>(I394/$I$727)*100</f>
        <v>0.010496007775972793</v>
      </c>
    </row>
    <row r="395" spans="1:12" ht="11.25">
      <c r="A395" s="202"/>
      <c r="B395" s="192"/>
      <c r="C395" s="24">
        <v>4127</v>
      </c>
      <c r="D395" s="13" t="s">
        <v>41</v>
      </c>
      <c r="E395" s="83">
        <v>2024.14</v>
      </c>
      <c r="F395" s="97">
        <v>92.4</v>
      </c>
      <c r="G395" s="83"/>
      <c r="H395" s="83"/>
      <c r="I395" s="83"/>
      <c r="J395" s="96"/>
      <c r="K395" s="47"/>
      <c r="L395" s="165"/>
    </row>
    <row r="396" spans="1:12" ht="11.25">
      <c r="A396" s="202"/>
      <c r="B396" s="192"/>
      <c r="C396" s="24">
        <v>4129</v>
      </c>
      <c r="D396" s="13" t="s">
        <v>41</v>
      </c>
      <c r="E396" s="83">
        <v>87.83</v>
      </c>
      <c r="F396" s="97">
        <v>95.3</v>
      </c>
      <c r="G396" s="83"/>
      <c r="H396" s="83"/>
      <c r="I396" s="83"/>
      <c r="J396" s="96"/>
      <c r="K396" s="47"/>
      <c r="L396" s="165"/>
    </row>
    <row r="397" spans="1:12" ht="22.5">
      <c r="A397" s="202"/>
      <c r="B397" s="192"/>
      <c r="C397" s="24">
        <v>4170</v>
      </c>
      <c r="D397" s="13" t="s">
        <v>30</v>
      </c>
      <c r="E397" s="83">
        <v>590</v>
      </c>
      <c r="F397" s="97">
        <v>19.7</v>
      </c>
      <c r="G397" s="83">
        <v>2000</v>
      </c>
      <c r="H397" s="83">
        <v>2000</v>
      </c>
      <c r="I397" s="83">
        <v>234</v>
      </c>
      <c r="J397" s="96">
        <f t="shared" si="36"/>
        <v>11.700000000000001</v>
      </c>
      <c r="K397" s="47">
        <f t="shared" si="40"/>
        <v>39.66101694915255</v>
      </c>
      <c r="L397" s="165">
        <f>(I397/$I$727)*100</f>
        <v>0.0008638355308182067</v>
      </c>
    </row>
    <row r="398" spans="1:12" ht="20.25" customHeight="1">
      <c r="A398" s="202"/>
      <c r="B398" s="192"/>
      <c r="C398" s="24">
        <v>4177</v>
      </c>
      <c r="D398" s="13" t="s">
        <v>30</v>
      </c>
      <c r="E398" s="83">
        <v>40485.5</v>
      </c>
      <c r="F398" s="97">
        <v>100</v>
      </c>
      <c r="G398" s="83"/>
      <c r="H398" s="83"/>
      <c r="I398" s="83"/>
      <c r="J398" s="96"/>
      <c r="K398" s="47"/>
      <c r="L398" s="165"/>
    </row>
    <row r="399" spans="1:12" ht="22.5">
      <c r="A399" s="202"/>
      <c r="B399" s="192"/>
      <c r="C399" s="24">
        <v>4179</v>
      </c>
      <c r="D399" s="13" t="s">
        <v>30</v>
      </c>
      <c r="E399" s="83">
        <v>7144.5</v>
      </c>
      <c r="F399" s="97">
        <v>100</v>
      </c>
      <c r="G399" s="83"/>
      <c r="H399" s="83"/>
      <c r="I399" s="83"/>
      <c r="J399" s="96"/>
      <c r="K399" s="47"/>
      <c r="L399" s="165"/>
    </row>
    <row r="400" spans="1:12" ht="22.5">
      <c r="A400" s="202"/>
      <c r="B400" s="192"/>
      <c r="C400" s="24">
        <v>4210</v>
      </c>
      <c r="D400" s="13" t="s">
        <v>14</v>
      </c>
      <c r="E400" s="83">
        <v>85039.26</v>
      </c>
      <c r="F400" s="97">
        <v>95.9</v>
      </c>
      <c r="G400" s="83">
        <v>91100</v>
      </c>
      <c r="H400" s="83">
        <v>61360</v>
      </c>
      <c r="I400" s="83">
        <v>60134.97</v>
      </c>
      <c r="J400" s="96">
        <f t="shared" si="36"/>
        <v>98.00353650586702</v>
      </c>
      <c r="K400" s="47">
        <f t="shared" si="40"/>
        <v>70.71436181359057</v>
      </c>
      <c r="L400" s="165">
        <f>(I400/$I$727)*100</f>
        <v>0.22199454585763648</v>
      </c>
    </row>
    <row r="401" spans="1:12" ht="20.25" customHeight="1">
      <c r="A401" s="202"/>
      <c r="B401" s="192"/>
      <c r="C401" s="24">
        <v>4217</v>
      </c>
      <c r="D401" s="13" t="s">
        <v>14</v>
      </c>
      <c r="E401" s="83">
        <v>2162.07</v>
      </c>
      <c r="F401" s="97">
        <v>62.2</v>
      </c>
      <c r="G401" s="83"/>
      <c r="H401" s="83"/>
      <c r="I401" s="83"/>
      <c r="J401" s="96"/>
      <c r="K401" s="47"/>
      <c r="L401" s="165"/>
    </row>
    <row r="402" spans="1:12" ht="20.25" customHeight="1">
      <c r="A402" s="202"/>
      <c r="B402" s="192"/>
      <c r="C402" s="24">
        <v>4219</v>
      </c>
      <c r="D402" s="13" t="s">
        <v>14</v>
      </c>
      <c r="E402" s="83">
        <v>68.9</v>
      </c>
      <c r="F402" s="97">
        <v>41.3</v>
      </c>
      <c r="G402" s="83"/>
      <c r="H402" s="83"/>
      <c r="I402" s="83"/>
      <c r="J402" s="96"/>
      <c r="K402" s="47"/>
      <c r="L402" s="165"/>
    </row>
    <row r="403" spans="1:12" ht="33.75">
      <c r="A403" s="202"/>
      <c r="B403" s="192"/>
      <c r="C403" s="24">
        <v>4240</v>
      </c>
      <c r="D403" s="13" t="s">
        <v>95</v>
      </c>
      <c r="E403" s="83">
        <v>500</v>
      </c>
      <c r="F403" s="97">
        <v>25</v>
      </c>
      <c r="G403" s="83">
        <v>2000</v>
      </c>
      <c r="H403" s="83">
        <v>280</v>
      </c>
      <c r="I403" s="83">
        <v>216.39</v>
      </c>
      <c r="J403" s="96">
        <f t="shared" si="36"/>
        <v>77.28214285714286</v>
      </c>
      <c r="K403" s="47">
        <f t="shared" si="40"/>
        <v>43.278</v>
      </c>
      <c r="L403" s="165">
        <f>(I403/$I$727)*100</f>
        <v>0.0007988263697168878</v>
      </c>
    </row>
    <row r="404" spans="1:12" ht="33.75">
      <c r="A404" s="202"/>
      <c r="B404" s="192"/>
      <c r="C404" s="24">
        <v>4247</v>
      </c>
      <c r="D404" s="13" t="s">
        <v>95</v>
      </c>
      <c r="E404" s="83">
        <v>5968.54</v>
      </c>
      <c r="F404" s="97">
        <v>76.1</v>
      </c>
      <c r="G404" s="83"/>
      <c r="H404" s="83"/>
      <c r="I404" s="83"/>
      <c r="J404" s="96"/>
      <c r="K404" s="47"/>
      <c r="L404" s="165"/>
    </row>
    <row r="405" spans="1:12" ht="33.75">
      <c r="A405" s="202"/>
      <c r="B405" s="192"/>
      <c r="C405" s="24">
        <v>4249</v>
      </c>
      <c r="D405" s="13" t="s">
        <v>95</v>
      </c>
      <c r="E405" s="83">
        <v>158</v>
      </c>
      <c r="F405" s="97">
        <v>76</v>
      </c>
      <c r="G405" s="83"/>
      <c r="H405" s="83"/>
      <c r="I405" s="83"/>
      <c r="J405" s="96"/>
      <c r="K405" s="47"/>
      <c r="L405" s="165"/>
    </row>
    <row r="406" spans="1:12" ht="11.25">
      <c r="A406" s="202"/>
      <c r="B406" s="192"/>
      <c r="C406" s="24">
        <v>4260</v>
      </c>
      <c r="D406" s="13" t="s">
        <v>15</v>
      </c>
      <c r="E406" s="83">
        <v>13143.06</v>
      </c>
      <c r="F406" s="97">
        <v>97</v>
      </c>
      <c r="G406" s="83">
        <v>14000</v>
      </c>
      <c r="H406" s="83">
        <v>14000</v>
      </c>
      <c r="I406" s="83">
        <v>13137.59</v>
      </c>
      <c r="J406" s="97">
        <f t="shared" si="36"/>
        <v>93.83992857142857</v>
      </c>
      <c r="K406" s="47">
        <f t="shared" si="40"/>
        <v>99.95838107716165</v>
      </c>
      <c r="L406" s="165">
        <f>(I406/$I$727)*100</f>
        <v>0.04849879073214514</v>
      </c>
    </row>
    <row r="407" spans="1:12" ht="15" customHeight="1">
      <c r="A407" s="202"/>
      <c r="B407" s="192"/>
      <c r="C407" s="24">
        <v>4270</v>
      </c>
      <c r="D407" s="13" t="s">
        <v>17</v>
      </c>
      <c r="E407" s="83">
        <v>2935.63</v>
      </c>
      <c r="F407" s="97">
        <v>73.8</v>
      </c>
      <c r="G407" s="83">
        <v>2000</v>
      </c>
      <c r="H407" s="83">
        <v>3500</v>
      </c>
      <c r="I407" s="83">
        <v>3069.75</v>
      </c>
      <c r="J407" s="96">
        <f t="shared" si="36"/>
        <v>87.70714285714286</v>
      </c>
      <c r="K407" s="47">
        <f t="shared" si="40"/>
        <v>104.5686956462497</v>
      </c>
      <c r="L407" s="165">
        <f>(I407/$I$727)*100</f>
        <v>0.01133230393474013</v>
      </c>
    </row>
    <row r="408" spans="1:12" ht="13.5" customHeight="1">
      <c r="A408" s="202"/>
      <c r="B408" s="192"/>
      <c r="C408" s="24">
        <v>4280</v>
      </c>
      <c r="D408" s="13" t="s">
        <v>70</v>
      </c>
      <c r="E408" s="83">
        <v>705</v>
      </c>
      <c r="F408" s="97">
        <v>54</v>
      </c>
      <c r="G408" s="83">
        <v>1000</v>
      </c>
      <c r="H408" s="83">
        <v>1000</v>
      </c>
      <c r="I408" s="83">
        <v>445</v>
      </c>
      <c r="J408" s="97">
        <f t="shared" si="36"/>
        <v>44.5</v>
      </c>
      <c r="K408" s="47">
        <f t="shared" si="40"/>
        <v>63.12056737588653</v>
      </c>
      <c r="L408" s="165">
        <f>(I408/$I$727)*100</f>
        <v>0.0016427641504876153</v>
      </c>
    </row>
    <row r="409" spans="1:12" ht="11.25" customHeight="1">
      <c r="A409" s="202"/>
      <c r="B409" s="192"/>
      <c r="C409" s="24">
        <v>4300</v>
      </c>
      <c r="D409" s="13" t="s">
        <v>19</v>
      </c>
      <c r="E409" s="83">
        <v>35245.23</v>
      </c>
      <c r="F409" s="97">
        <v>96.1</v>
      </c>
      <c r="G409" s="83">
        <v>38510</v>
      </c>
      <c r="H409" s="83">
        <v>74500</v>
      </c>
      <c r="I409" s="83">
        <v>73477.07</v>
      </c>
      <c r="J409" s="96">
        <f t="shared" si="36"/>
        <v>98.62693959731544</v>
      </c>
      <c r="K409" s="47">
        <f t="shared" si="40"/>
        <v>208.47379914955866</v>
      </c>
      <c r="L409" s="165">
        <f>(I409/$I$727)*100</f>
        <v>0.2712483066940878</v>
      </c>
    </row>
    <row r="410" spans="1:12" ht="11.25" customHeight="1">
      <c r="A410" s="202"/>
      <c r="B410" s="192"/>
      <c r="C410" s="24">
        <v>4307</v>
      </c>
      <c r="D410" s="13" t="s">
        <v>19</v>
      </c>
      <c r="E410" s="83">
        <v>121229.95</v>
      </c>
      <c r="F410" s="97">
        <v>99.4</v>
      </c>
      <c r="G410" s="83"/>
      <c r="H410" s="83"/>
      <c r="I410" s="83"/>
      <c r="J410" s="96"/>
      <c r="K410" s="47"/>
      <c r="L410" s="165"/>
    </row>
    <row r="411" spans="1:12" ht="11.25" customHeight="1">
      <c r="A411" s="202"/>
      <c r="B411" s="192"/>
      <c r="C411" s="24">
        <v>4309</v>
      </c>
      <c r="D411" s="13" t="s">
        <v>19</v>
      </c>
      <c r="E411" s="83">
        <v>7515.31</v>
      </c>
      <c r="F411" s="97">
        <v>99.7</v>
      </c>
      <c r="G411" s="83"/>
      <c r="H411" s="83"/>
      <c r="I411" s="83"/>
      <c r="J411" s="96"/>
      <c r="K411" s="47"/>
      <c r="L411" s="165"/>
    </row>
    <row r="412" spans="1:12" ht="12.75" customHeight="1">
      <c r="A412" s="202"/>
      <c r="B412" s="192"/>
      <c r="C412" s="24">
        <v>4350</v>
      </c>
      <c r="D412" s="13" t="s">
        <v>72</v>
      </c>
      <c r="E412" s="83">
        <v>720</v>
      </c>
      <c r="F412" s="97">
        <v>48</v>
      </c>
      <c r="G412" s="83">
        <v>720</v>
      </c>
      <c r="H412" s="83">
        <v>720</v>
      </c>
      <c r="I412" s="83">
        <v>720</v>
      </c>
      <c r="J412" s="96">
        <f t="shared" si="36"/>
        <v>100</v>
      </c>
      <c r="K412" s="47">
        <f aca="true" t="shared" si="42" ref="K412:K468">(I412/E412)*100</f>
        <v>100</v>
      </c>
      <c r="L412" s="165">
        <f aca="true" t="shared" si="43" ref="L412:L418">(I412/$I$727)*100</f>
        <v>0.002657955479440636</v>
      </c>
    </row>
    <row r="413" spans="1:12" ht="43.5" customHeight="1">
      <c r="A413" s="202"/>
      <c r="B413" s="192"/>
      <c r="C413" s="24">
        <v>4370</v>
      </c>
      <c r="D413" s="13" t="s">
        <v>323</v>
      </c>
      <c r="E413" s="83">
        <v>1226.03</v>
      </c>
      <c r="F413" s="97">
        <v>68.1</v>
      </c>
      <c r="G413" s="83">
        <v>1600</v>
      </c>
      <c r="H413" s="83">
        <v>1600</v>
      </c>
      <c r="I413" s="83">
        <v>1277.55</v>
      </c>
      <c r="J413" s="96">
        <f t="shared" si="36"/>
        <v>79.846875</v>
      </c>
      <c r="K413" s="47">
        <f t="shared" si="42"/>
        <v>104.20218102330286</v>
      </c>
      <c r="L413" s="165">
        <f t="shared" si="43"/>
        <v>0.004716209753832479</v>
      </c>
    </row>
    <row r="414" spans="1:12" ht="11.25">
      <c r="A414" s="202"/>
      <c r="B414" s="192"/>
      <c r="C414" s="24">
        <v>4410</v>
      </c>
      <c r="D414" s="13" t="s">
        <v>96</v>
      </c>
      <c r="E414" s="83">
        <v>639.89</v>
      </c>
      <c r="F414" s="97">
        <v>53.3</v>
      </c>
      <c r="G414" s="83">
        <v>1300</v>
      </c>
      <c r="H414" s="83">
        <v>1300</v>
      </c>
      <c r="I414" s="83">
        <v>535.79</v>
      </c>
      <c r="J414" s="96">
        <f t="shared" si="36"/>
        <v>41.214615384615385</v>
      </c>
      <c r="K414" s="47">
        <f t="shared" si="42"/>
        <v>83.73157886511744</v>
      </c>
      <c r="L414" s="165">
        <f t="shared" si="43"/>
        <v>0.001977924953235414</v>
      </c>
    </row>
    <row r="415" spans="1:12" ht="9.75" customHeight="1">
      <c r="A415" s="202"/>
      <c r="B415" s="192"/>
      <c r="C415" s="24">
        <v>4430</v>
      </c>
      <c r="D415" s="13" t="s">
        <v>33</v>
      </c>
      <c r="E415" s="83">
        <v>1660</v>
      </c>
      <c r="F415" s="97">
        <v>100</v>
      </c>
      <c r="G415" s="83">
        <v>2800</v>
      </c>
      <c r="H415" s="83">
        <v>2800</v>
      </c>
      <c r="I415" s="83">
        <v>2745</v>
      </c>
      <c r="J415" s="96">
        <f t="shared" si="36"/>
        <v>98.03571428571428</v>
      </c>
      <c r="K415" s="47">
        <f t="shared" si="42"/>
        <v>165.36144578313252</v>
      </c>
      <c r="L415" s="165">
        <f t="shared" si="43"/>
        <v>0.010133455265367425</v>
      </c>
    </row>
    <row r="416" spans="1:12" ht="11.25">
      <c r="A416" s="202"/>
      <c r="B416" s="192"/>
      <c r="C416" s="24">
        <v>4440</v>
      </c>
      <c r="D416" s="13" t="s">
        <v>97</v>
      </c>
      <c r="E416" s="83">
        <v>8710.31</v>
      </c>
      <c r="F416" s="97">
        <v>97</v>
      </c>
      <c r="G416" s="83">
        <v>8112</v>
      </c>
      <c r="H416" s="83">
        <v>8712</v>
      </c>
      <c r="I416" s="83">
        <v>8652.71</v>
      </c>
      <c r="J416" s="97">
        <f t="shared" si="36"/>
        <v>99.31944444444444</v>
      </c>
      <c r="K416" s="47">
        <f t="shared" si="42"/>
        <v>99.3387146955734</v>
      </c>
      <c r="L416" s="165">
        <f t="shared" si="43"/>
        <v>0.031942386050709426</v>
      </c>
    </row>
    <row r="417" spans="1:12" ht="35.25" customHeight="1">
      <c r="A417" s="202"/>
      <c r="B417" s="192"/>
      <c r="C417" s="24">
        <v>4520</v>
      </c>
      <c r="D417" s="13" t="s">
        <v>261</v>
      </c>
      <c r="E417" s="83">
        <v>468</v>
      </c>
      <c r="F417" s="97">
        <v>47</v>
      </c>
      <c r="G417" s="83">
        <v>2400</v>
      </c>
      <c r="H417" s="83">
        <v>1395</v>
      </c>
      <c r="I417" s="83">
        <v>1170</v>
      </c>
      <c r="J417" s="97">
        <f t="shared" si="36"/>
        <v>83.87096774193549</v>
      </c>
      <c r="K417" s="47">
        <f t="shared" si="42"/>
        <v>250</v>
      </c>
      <c r="L417" s="165">
        <f t="shared" si="43"/>
        <v>0.0043191776540910335</v>
      </c>
    </row>
    <row r="418" spans="1:12" ht="45.75" customHeight="1">
      <c r="A418" s="202"/>
      <c r="B418" s="192"/>
      <c r="C418" s="24">
        <v>4700</v>
      </c>
      <c r="D418" s="13" t="s">
        <v>289</v>
      </c>
      <c r="E418" s="83">
        <v>200</v>
      </c>
      <c r="F418" s="97">
        <v>40</v>
      </c>
      <c r="G418" s="83">
        <v>500</v>
      </c>
      <c r="H418" s="83">
        <v>500</v>
      </c>
      <c r="I418" s="83">
        <v>150</v>
      </c>
      <c r="J418" s="96">
        <f t="shared" si="36"/>
        <v>30</v>
      </c>
      <c r="K418" s="47">
        <f t="shared" si="42"/>
        <v>75</v>
      </c>
      <c r="L418" s="165">
        <f t="shared" si="43"/>
        <v>0.0005537407248834658</v>
      </c>
    </row>
    <row r="419" spans="1:12" ht="30.75" customHeight="1">
      <c r="A419" s="202"/>
      <c r="B419" s="192"/>
      <c r="C419" s="24">
        <v>6050</v>
      </c>
      <c r="D419" s="13" t="s">
        <v>322</v>
      </c>
      <c r="E419" s="83">
        <v>47783.92</v>
      </c>
      <c r="F419" s="97">
        <v>100</v>
      </c>
      <c r="G419" s="83"/>
      <c r="H419" s="83"/>
      <c r="I419" s="83"/>
      <c r="J419" s="96"/>
      <c r="K419" s="47"/>
      <c r="L419" s="165"/>
    </row>
    <row r="420" spans="1:12" ht="29.25" customHeight="1">
      <c r="A420" s="202"/>
      <c r="B420" s="194"/>
      <c r="C420" s="24">
        <v>6067</v>
      </c>
      <c r="D420" s="13" t="s">
        <v>263</v>
      </c>
      <c r="E420" s="83">
        <v>39558.48</v>
      </c>
      <c r="F420" s="97">
        <v>100</v>
      </c>
      <c r="G420" s="83"/>
      <c r="H420" s="83"/>
      <c r="I420" s="83"/>
      <c r="J420" s="96"/>
      <c r="K420" s="47"/>
      <c r="L420" s="165"/>
    </row>
    <row r="421" spans="1:12" ht="30.75" customHeight="1">
      <c r="A421" s="202"/>
      <c r="B421" s="193"/>
      <c r="C421" s="24">
        <v>6069</v>
      </c>
      <c r="D421" s="13" t="s">
        <v>263</v>
      </c>
      <c r="E421" s="83">
        <v>12841.52</v>
      </c>
      <c r="F421" s="97">
        <v>100</v>
      </c>
      <c r="G421" s="83"/>
      <c r="H421" s="83"/>
      <c r="I421" s="83"/>
      <c r="J421" s="96"/>
      <c r="K421" s="47"/>
      <c r="L421" s="165"/>
    </row>
    <row r="422" spans="1:12" ht="30.75" customHeight="1">
      <c r="A422" s="202"/>
      <c r="B422" s="201">
        <v>80146</v>
      </c>
      <c r="C422" s="44"/>
      <c r="D422" s="2" t="s">
        <v>311</v>
      </c>
      <c r="E422" s="90">
        <f>SUM(E423:E425)</f>
        <v>18576.16</v>
      </c>
      <c r="F422" s="93">
        <v>73.2</v>
      </c>
      <c r="G422" s="90">
        <f>SUM(G423:G425)</f>
        <v>22834</v>
      </c>
      <c r="H422" s="90">
        <f>SUM(H423:H425)</f>
        <v>22834</v>
      </c>
      <c r="I422" s="90">
        <f>SUM(I423:I425)</f>
        <v>21943.29</v>
      </c>
      <c r="J422" s="95">
        <f>(I422/H422)*100</f>
        <v>96.09919418411141</v>
      </c>
      <c r="K422" s="3">
        <f t="shared" si="42"/>
        <v>118.12608203202385</v>
      </c>
      <c r="L422" s="178">
        <f aca="true" t="shared" si="44" ref="L422:L430">(I422/$I$727)*100</f>
        <v>0.0810059554061874</v>
      </c>
    </row>
    <row r="423" spans="1:12" ht="12" customHeight="1">
      <c r="A423" s="202"/>
      <c r="B423" s="202"/>
      <c r="C423" s="24">
        <v>4210</v>
      </c>
      <c r="D423" s="13" t="s">
        <v>14</v>
      </c>
      <c r="E423" s="83">
        <v>3425.25</v>
      </c>
      <c r="F423" s="97">
        <v>92.6</v>
      </c>
      <c r="G423" s="83">
        <v>5000</v>
      </c>
      <c r="H423" s="83">
        <v>5700</v>
      </c>
      <c r="I423" s="83">
        <v>5641.35</v>
      </c>
      <c r="J423" s="96">
        <f>(I423/H423)*100</f>
        <v>98.97105263157894</v>
      </c>
      <c r="K423" s="47">
        <f t="shared" si="42"/>
        <v>164.6989270856142</v>
      </c>
      <c r="L423" s="175">
        <f t="shared" si="44"/>
        <v>0.02082563492214227</v>
      </c>
    </row>
    <row r="424" spans="1:12" ht="11.25">
      <c r="A424" s="202"/>
      <c r="B424" s="202"/>
      <c r="C424" s="24">
        <v>4300</v>
      </c>
      <c r="D424" s="13" t="s">
        <v>105</v>
      </c>
      <c r="E424" s="83">
        <v>13759.72</v>
      </c>
      <c r="F424" s="97">
        <v>74</v>
      </c>
      <c r="G424" s="83">
        <v>16000</v>
      </c>
      <c r="H424" s="83">
        <v>16000</v>
      </c>
      <c r="I424" s="83">
        <v>15516.62</v>
      </c>
      <c r="J424" s="96">
        <f>(I424/H424)*100</f>
        <v>96.978875</v>
      </c>
      <c r="K424" s="47">
        <f t="shared" si="42"/>
        <v>112.76842842732266</v>
      </c>
      <c r="L424" s="175">
        <f t="shared" si="44"/>
        <v>0.0572812293769419</v>
      </c>
    </row>
    <row r="425" spans="1:12" ht="22.5">
      <c r="A425" s="202"/>
      <c r="B425" s="202"/>
      <c r="C425" s="24">
        <v>4410</v>
      </c>
      <c r="D425" s="13" t="s">
        <v>64</v>
      </c>
      <c r="E425" s="83">
        <v>1391.19</v>
      </c>
      <c r="F425" s="97">
        <v>45</v>
      </c>
      <c r="G425" s="83">
        <v>1834</v>
      </c>
      <c r="H425" s="83">
        <v>1134</v>
      </c>
      <c r="I425" s="83">
        <v>785.32</v>
      </c>
      <c r="J425" s="97">
        <f>(I425/H425)*100</f>
        <v>69.25220458553792</v>
      </c>
      <c r="K425" s="47">
        <f t="shared" si="42"/>
        <v>56.449514444468406</v>
      </c>
      <c r="L425" s="175">
        <f t="shared" si="44"/>
        <v>0.002899091107103223</v>
      </c>
    </row>
    <row r="426" spans="1:12" ht="11.25">
      <c r="A426" s="202"/>
      <c r="B426" s="190">
        <v>80148</v>
      </c>
      <c r="C426" s="24"/>
      <c r="D426" s="2" t="s">
        <v>200</v>
      </c>
      <c r="E426" s="90">
        <f>E427+E428+E429+E430+E431+E435+E432+E433+E434</f>
        <v>82622.28000000001</v>
      </c>
      <c r="F426" s="93">
        <v>95</v>
      </c>
      <c r="G426" s="90">
        <f>G427+G428+G429+G430+G431+G435+G432+G433+G434</f>
        <v>75385</v>
      </c>
      <c r="H426" s="90">
        <f>H427+H428+H429+H430+H431+H435+H432+H433+H434</f>
        <v>46791</v>
      </c>
      <c r="I426" s="90">
        <f>I427+I428+I429+I430+I431+I435+I432+I433+I434</f>
        <v>46391.229999999996</v>
      </c>
      <c r="J426" s="93">
        <f aca="true" t="shared" si="45" ref="J426:J435">(I426/H426)*100</f>
        <v>99.14562629565515</v>
      </c>
      <c r="K426" s="3">
        <f t="shared" si="42"/>
        <v>56.14857154752929</v>
      </c>
      <c r="L426" s="178">
        <f t="shared" si="44"/>
        <v>0.17125808885623722</v>
      </c>
    </row>
    <row r="427" spans="1:12" ht="33.75" customHeight="1">
      <c r="A427" s="202"/>
      <c r="B427" s="191"/>
      <c r="C427" s="24">
        <v>3020</v>
      </c>
      <c r="D427" s="13" t="s">
        <v>279</v>
      </c>
      <c r="E427" s="83">
        <v>292.08</v>
      </c>
      <c r="F427" s="97">
        <v>42</v>
      </c>
      <c r="G427" s="83">
        <v>600</v>
      </c>
      <c r="H427" s="83">
        <v>171</v>
      </c>
      <c r="I427" s="83">
        <v>170.38</v>
      </c>
      <c r="J427" s="97">
        <f t="shared" si="45"/>
        <v>99.63742690058479</v>
      </c>
      <c r="K427" s="47">
        <f t="shared" si="42"/>
        <v>58.333333333333336</v>
      </c>
      <c r="L427" s="175">
        <f t="shared" si="44"/>
        <v>0.0006289756313709661</v>
      </c>
    </row>
    <row r="428" spans="1:12" ht="22.5">
      <c r="A428" s="202"/>
      <c r="B428" s="191"/>
      <c r="C428" s="24">
        <v>4010</v>
      </c>
      <c r="D428" s="13" t="s">
        <v>267</v>
      </c>
      <c r="E428" s="83">
        <v>53873.89</v>
      </c>
      <c r="F428" s="97">
        <v>98</v>
      </c>
      <c r="G428" s="83">
        <v>50440</v>
      </c>
      <c r="H428" s="83">
        <v>31840</v>
      </c>
      <c r="I428" s="83">
        <v>31723.79</v>
      </c>
      <c r="J428" s="97">
        <f t="shared" si="45"/>
        <v>99.63501884422111</v>
      </c>
      <c r="K428" s="47">
        <f t="shared" si="42"/>
        <v>58.88527819320268</v>
      </c>
      <c r="L428" s="178">
        <f t="shared" si="44"/>
        <v>0.11711169647100564</v>
      </c>
    </row>
    <row r="429" spans="1:12" ht="22.5" customHeight="1">
      <c r="A429" s="202"/>
      <c r="B429" s="191"/>
      <c r="C429" s="24">
        <v>4040</v>
      </c>
      <c r="D429" s="13" t="s">
        <v>291</v>
      </c>
      <c r="E429" s="83">
        <v>10273.1</v>
      </c>
      <c r="F429" s="97">
        <v>100</v>
      </c>
      <c r="G429" s="83">
        <v>4500</v>
      </c>
      <c r="H429" s="83">
        <v>4001</v>
      </c>
      <c r="I429" s="83">
        <v>4000.44</v>
      </c>
      <c r="J429" s="97">
        <f t="shared" si="45"/>
        <v>99.98600349912522</v>
      </c>
      <c r="K429" s="47">
        <f t="shared" si="42"/>
        <v>38.94092338242594</v>
      </c>
      <c r="L429" s="178">
        <f t="shared" si="44"/>
        <v>0.01476804363635208</v>
      </c>
    </row>
    <row r="430" spans="1:12" ht="22.5">
      <c r="A430" s="202"/>
      <c r="B430" s="191"/>
      <c r="C430" s="24">
        <v>4110</v>
      </c>
      <c r="D430" s="13" t="s">
        <v>284</v>
      </c>
      <c r="E430" s="83">
        <v>10115.25</v>
      </c>
      <c r="F430" s="97">
        <v>92</v>
      </c>
      <c r="G430" s="83">
        <v>9445</v>
      </c>
      <c r="H430" s="83">
        <v>6687</v>
      </c>
      <c r="I430" s="83">
        <v>6686.31</v>
      </c>
      <c r="J430" s="97">
        <f t="shared" si="45"/>
        <v>99.98968147151189</v>
      </c>
      <c r="K430" s="47">
        <f t="shared" si="42"/>
        <v>66.10128271669015</v>
      </c>
      <c r="L430" s="178">
        <f t="shared" si="44"/>
        <v>0.024683214307970443</v>
      </c>
    </row>
    <row r="431" spans="1:12" ht="11.25">
      <c r="A431" s="202"/>
      <c r="B431" s="191"/>
      <c r="C431" s="24">
        <v>4120</v>
      </c>
      <c r="D431" s="13" t="s">
        <v>41</v>
      </c>
      <c r="E431" s="83">
        <v>292.08</v>
      </c>
      <c r="F431" s="97">
        <v>96</v>
      </c>
      <c r="G431" s="83">
        <v>100</v>
      </c>
      <c r="H431" s="83"/>
      <c r="I431" s="83"/>
      <c r="J431" s="97"/>
      <c r="K431" s="47"/>
      <c r="L431" s="178"/>
    </row>
    <row r="432" spans="1:12" ht="22.5" customHeight="1">
      <c r="A432" s="202"/>
      <c r="B432" s="191"/>
      <c r="C432" s="24">
        <v>4210</v>
      </c>
      <c r="D432" s="13" t="s">
        <v>290</v>
      </c>
      <c r="E432" s="83">
        <v>2675.63</v>
      </c>
      <c r="F432" s="97">
        <v>89</v>
      </c>
      <c r="G432" s="83">
        <v>3000</v>
      </c>
      <c r="H432" s="83">
        <v>830</v>
      </c>
      <c r="I432" s="83">
        <v>829.5</v>
      </c>
      <c r="J432" s="97">
        <f t="shared" si="45"/>
        <v>99.93975903614458</v>
      </c>
      <c r="K432" s="47">
        <f t="shared" si="42"/>
        <v>31.002044378333327</v>
      </c>
      <c r="L432" s="178"/>
    </row>
    <row r="433" spans="1:12" ht="11.25">
      <c r="A433" s="202"/>
      <c r="B433" s="191"/>
      <c r="C433" s="24">
        <v>4260</v>
      </c>
      <c r="D433" s="13" t="s">
        <v>15</v>
      </c>
      <c r="E433" s="83">
        <v>2308.77</v>
      </c>
      <c r="F433" s="97">
        <v>66</v>
      </c>
      <c r="G433" s="83">
        <v>4000</v>
      </c>
      <c r="H433" s="83">
        <v>1712</v>
      </c>
      <c r="I433" s="83">
        <v>1711.85</v>
      </c>
      <c r="J433" s="97">
        <f t="shared" si="45"/>
        <v>99.99123831775701</v>
      </c>
      <c r="K433" s="47">
        <f t="shared" si="42"/>
        <v>74.14554069916015</v>
      </c>
      <c r="L433" s="178"/>
    </row>
    <row r="434" spans="1:12" ht="11.25">
      <c r="A434" s="202"/>
      <c r="B434" s="191"/>
      <c r="C434" s="24">
        <v>4300</v>
      </c>
      <c r="D434" s="13" t="s">
        <v>110</v>
      </c>
      <c r="E434" s="83">
        <v>603.62</v>
      </c>
      <c r="F434" s="97">
        <v>60</v>
      </c>
      <c r="G434" s="83">
        <v>1000</v>
      </c>
      <c r="H434" s="83"/>
      <c r="I434" s="83"/>
      <c r="J434" s="97"/>
      <c r="K434" s="47"/>
      <c r="L434" s="178"/>
    </row>
    <row r="435" spans="1:12" ht="11.25">
      <c r="A435" s="202"/>
      <c r="B435" s="203"/>
      <c r="C435" s="24">
        <v>4440</v>
      </c>
      <c r="D435" s="13" t="s">
        <v>97</v>
      </c>
      <c r="E435" s="83">
        <v>2187.86</v>
      </c>
      <c r="F435" s="97">
        <v>91</v>
      </c>
      <c r="G435" s="83">
        <v>2300</v>
      </c>
      <c r="H435" s="83">
        <v>1550</v>
      </c>
      <c r="I435" s="83">
        <v>1268.96</v>
      </c>
      <c r="J435" s="97">
        <f t="shared" si="45"/>
        <v>81.8683870967742</v>
      </c>
      <c r="K435" s="47">
        <f t="shared" si="42"/>
        <v>58.00005484811642</v>
      </c>
      <c r="L435" s="178"/>
    </row>
    <row r="436" spans="1:12" ht="21">
      <c r="A436" s="202"/>
      <c r="B436" s="201">
        <v>80195</v>
      </c>
      <c r="C436" s="44"/>
      <c r="D436" s="2" t="s">
        <v>25</v>
      </c>
      <c r="E436" s="90">
        <f>SUM(E437:E439)</f>
        <v>65420.42</v>
      </c>
      <c r="F436" s="93">
        <v>99.8</v>
      </c>
      <c r="G436" s="90">
        <f>SUM(G437:G439)</f>
        <v>68135.93</v>
      </c>
      <c r="H436" s="90">
        <f>SUM(H437:H439)</f>
        <v>68315.93</v>
      </c>
      <c r="I436" s="90">
        <f>SUM(I437:I439)</f>
        <v>68315.65</v>
      </c>
      <c r="J436" s="95">
        <f>(I436/H436)*100</f>
        <v>99.99959013951796</v>
      </c>
      <c r="K436" s="3">
        <f t="shared" si="42"/>
        <v>104.42557537845217</v>
      </c>
      <c r="L436" s="178">
        <f aca="true" t="shared" si="46" ref="L436:L448">(I436/$I$727)*100</f>
        <v>0.2521943836792343</v>
      </c>
    </row>
    <row r="437" spans="1:12" ht="22.5">
      <c r="A437" s="202"/>
      <c r="B437" s="202"/>
      <c r="C437" s="24">
        <v>4170</v>
      </c>
      <c r="D437" s="13" t="s">
        <v>30</v>
      </c>
      <c r="E437" s="83">
        <v>507.2</v>
      </c>
      <c r="F437" s="97">
        <v>100</v>
      </c>
      <c r="G437" s="83">
        <v>400</v>
      </c>
      <c r="H437" s="83">
        <v>210</v>
      </c>
      <c r="I437" s="83">
        <v>210</v>
      </c>
      <c r="J437" s="97">
        <f aca="true" t="shared" si="47" ref="J437:J442">(I437/H437)*100</f>
        <v>100</v>
      </c>
      <c r="K437" s="47">
        <f t="shared" si="42"/>
        <v>41.403785488958995</v>
      </c>
      <c r="L437" s="175">
        <f t="shared" si="46"/>
        <v>0.0007752370148368523</v>
      </c>
    </row>
    <row r="438" spans="1:12" ht="22.5">
      <c r="A438" s="202"/>
      <c r="B438" s="202"/>
      <c r="C438" s="24">
        <v>4300</v>
      </c>
      <c r="D438" s="13" t="s">
        <v>19</v>
      </c>
      <c r="E438" s="83"/>
      <c r="F438" s="97"/>
      <c r="G438" s="83">
        <v>100</v>
      </c>
      <c r="H438" s="83">
        <v>470</v>
      </c>
      <c r="I438" s="83">
        <v>469.72</v>
      </c>
      <c r="J438" s="97">
        <f t="shared" si="47"/>
        <v>99.9404255319149</v>
      </c>
      <c r="K438" s="47"/>
      <c r="L438" s="175">
        <f t="shared" si="46"/>
        <v>0.0017340206219484105</v>
      </c>
    </row>
    <row r="439" spans="1:12" ht="11.25">
      <c r="A439" s="202"/>
      <c r="B439" s="202"/>
      <c r="C439" s="24">
        <v>4440</v>
      </c>
      <c r="D439" s="13" t="s">
        <v>97</v>
      </c>
      <c r="E439" s="83">
        <v>64913.22</v>
      </c>
      <c r="F439" s="97">
        <v>100</v>
      </c>
      <c r="G439" s="83">
        <v>67635.93</v>
      </c>
      <c r="H439" s="83">
        <v>67635.93</v>
      </c>
      <c r="I439" s="83">
        <v>67635.93</v>
      </c>
      <c r="J439" s="97">
        <f t="shared" si="47"/>
        <v>100</v>
      </c>
      <c r="K439" s="47">
        <f t="shared" si="42"/>
        <v>104.19438444125863</v>
      </c>
      <c r="L439" s="178">
        <f t="shared" si="46"/>
        <v>0.24968512604244902</v>
      </c>
    </row>
    <row r="440" spans="1:12" ht="24" customHeight="1">
      <c r="A440" s="195" t="s">
        <v>106</v>
      </c>
      <c r="B440" s="2"/>
      <c r="C440" s="2"/>
      <c r="D440" s="2" t="s">
        <v>107</v>
      </c>
      <c r="E440" s="90">
        <f>E444+E458+E441</f>
        <v>96302.68000000001</v>
      </c>
      <c r="F440" s="93">
        <v>92.5</v>
      </c>
      <c r="G440" s="90">
        <f>G441+G444+G458</f>
        <v>95235</v>
      </c>
      <c r="H440" s="90">
        <f>H441+H444+H458</f>
        <v>95216</v>
      </c>
      <c r="I440" s="90">
        <f>I441+I444+I458</f>
        <v>85238.63000000002</v>
      </c>
      <c r="J440" s="95">
        <f t="shared" si="47"/>
        <v>89.5213304486641</v>
      </c>
      <c r="K440" s="3">
        <f t="shared" si="42"/>
        <v>88.51117123635606</v>
      </c>
      <c r="L440" s="178">
        <f t="shared" si="46"/>
        <v>0.3146673384284903</v>
      </c>
    </row>
    <row r="441" spans="1:12" ht="23.25" customHeight="1">
      <c r="A441" s="196"/>
      <c r="B441" s="189">
        <v>85153</v>
      </c>
      <c r="C441" s="2"/>
      <c r="D441" s="2" t="s">
        <v>145</v>
      </c>
      <c r="E441" s="90">
        <f>E442+E443</f>
        <v>4993.0599999999995</v>
      </c>
      <c r="F441" s="93">
        <v>99.9</v>
      </c>
      <c r="G441" s="90">
        <f>G442+G443</f>
        <v>5000</v>
      </c>
      <c r="H441" s="90">
        <f>H442+H443</f>
        <v>5000</v>
      </c>
      <c r="I441" s="90">
        <f>I442+I443</f>
        <v>4417.8</v>
      </c>
      <c r="J441" s="95">
        <f t="shared" si="47"/>
        <v>88.356</v>
      </c>
      <c r="K441" s="3">
        <f t="shared" si="42"/>
        <v>88.47880858631783</v>
      </c>
      <c r="L441" s="175">
        <f t="shared" si="46"/>
        <v>0.016308771829267838</v>
      </c>
    </row>
    <row r="442" spans="1:12" ht="21" customHeight="1">
      <c r="A442" s="196"/>
      <c r="B442" s="186"/>
      <c r="C442" s="13">
        <v>4210</v>
      </c>
      <c r="D442" s="13" t="s">
        <v>144</v>
      </c>
      <c r="E442" s="83">
        <v>537.06</v>
      </c>
      <c r="F442" s="97">
        <v>99.5</v>
      </c>
      <c r="G442" s="83">
        <v>500</v>
      </c>
      <c r="H442" s="83">
        <v>500</v>
      </c>
      <c r="I442" s="83">
        <v>127.8</v>
      </c>
      <c r="J442" s="96">
        <f t="shared" si="47"/>
        <v>25.56</v>
      </c>
      <c r="K442" s="47">
        <f t="shared" si="42"/>
        <v>23.796223885599378</v>
      </c>
      <c r="L442" s="175">
        <f t="shared" si="46"/>
        <v>0.0004717870976007129</v>
      </c>
    </row>
    <row r="443" spans="1:12" ht="20.25" customHeight="1">
      <c r="A443" s="196"/>
      <c r="B443" s="186"/>
      <c r="C443" s="13">
        <v>4300</v>
      </c>
      <c r="D443" s="13" t="s">
        <v>19</v>
      </c>
      <c r="E443" s="83">
        <v>4456</v>
      </c>
      <c r="F443" s="97">
        <v>100</v>
      </c>
      <c r="G443" s="83">
        <v>4500</v>
      </c>
      <c r="H443" s="83">
        <v>4500</v>
      </c>
      <c r="I443" s="83">
        <v>4290</v>
      </c>
      <c r="J443" s="97">
        <v>100</v>
      </c>
      <c r="K443" s="47">
        <f t="shared" si="42"/>
        <v>96.27468581687613</v>
      </c>
      <c r="L443" s="175">
        <f t="shared" si="46"/>
        <v>0.01583698473166712</v>
      </c>
    </row>
    <row r="444" spans="1:12" ht="21" customHeight="1">
      <c r="A444" s="196"/>
      <c r="B444" s="189">
        <v>85154</v>
      </c>
      <c r="C444" s="2"/>
      <c r="D444" s="2" t="s">
        <v>108</v>
      </c>
      <c r="E444" s="81">
        <f>SUM(E445:E457)</f>
        <v>91182.32</v>
      </c>
      <c r="F444" s="87">
        <v>92.1</v>
      </c>
      <c r="G444" s="81">
        <f>SUM(G445:G457)</f>
        <v>90000</v>
      </c>
      <c r="H444" s="81">
        <f>SUM(H445:H457)</f>
        <v>90000</v>
      </c>
      <c r="I444" s="81">
        <f>SUM(I445:I457)</f>
        <v>80658.73000000001</v>
      </c>
      <c r="J444" s="95">
        <f>(I444/H444)*100</f>
        <v>89.62081111111112</v>
      </c>
      <c r="K444" s="3">
        <f t="shared" si="42"/>
        <v>88.45873849228667</v>
      </c>
      <c r="L444" s="165">
        <f t="shared" si="46"/>
        <v>0.29776015745586504</v>
      </c>
    </row>
    <row r="445" spans="1:12" ht="66.75" customHeight="1">
      <c r="A445" s="196"/>
      <c r="B445" s="192"/>
      <c r="C445" s="13">
        <v>2820</v>
      </c>
      <c r="D445" s="13" t="s">
        <v>315</v>
      </c>
      <c r="E445" s="83">
        <v>20000</v>
      </c>
      <c r="F445" s="97">
        <v>100</v>
      </c>
      <c r="G445" s="83">
        <v>20000</v>
      </c>
      <c r="H445" s="83">
        <v>20000</v>
      </c>
      <c r="I445" s="83">
        <v>20000</v>
      </c>
      <c r="J445" s="97">
        <f aca="true" t="shared" si="48" ref="J445:J459">(I445/H445)*100</f>
        <v>100</v>
      </c>
      <c r="K445" s="47">
        <f t="shared" si="42"/>
        <v>100</v>
      </c>
      <c r="L445" s="165">
        <f t="shared" si="46"/>
        <v>0.07383209665112878</v>
      </c>
    </row>
    <row r="446" spans="1:12" ht="22.5" customHeight="1">
      <c r="A446" s="196"/>
      <c r="B446" s="192"/>
      <c r="C446" s="13">
        <v>3030</v>
      </c>
      <c r="D446" s="13" t="s">
        <v>314</v>
      </c>
      <c r="E446" s="83">
        <v>600</v>
      </c>
      <c r="F446" s="97">
        <v>100</v>
      </c>
      <c r="G446" s="83">
        <v>500</v>
      </c>
      <c r="H446" s="83">
        <v>500</v>
      </c>
      <c r="I446" s="83">
        <v>396.22</v>
      </c>
      <c r="J446" s="97">
        <f t="shared" si="48"/>
        <v>79.244</v>
      </c>
      <c r="K446" s="47">
        <f t="shared" si="42"/>
        <v>66.03666666666666</v>
      </c>
      <c r="L446" s="165">
        <f t="shared" si="46"/>
        <v>0.0014626876667555124</v>
      </c>
    </row>
    <row r="447" spans="1:12" ht="21" customHeight="1">
      <c r="A447" s="196"/>
      <c r="B447" s="192"/>
      <c r="C447" s="13">
        <v>4010</v>
      </c>
      <c r="D447" s="13" t="s">
        <v>270</v>
      </c>
      <c r="E447" s="83">
        <v>10933</v>
      </c>
      <c r="F447" s="97">
        <v>100</v>
      </c>
      <c r="G447" s="83">
        <v>12507</v>
      </c>
      <c r="H447" s="83">
        <v>12507</v>
      </c>
      <c r="I447" s="83">
        <v>9512.83</v>
      </c>
      <c r="J447" s="97">
        <f t="shared" si="48"/>
        <v>76.06004637403055</v>
      </c>
      <c r="K447" s="47">
        <f t="shared" si="42"/>
        <v>87.01024421476265</v>
      </c>
      <c r="L447" s="165">
        <f t="shared" si="46"/>
        <v>0.035117609199287865</v>
      </c>
    </row>
    <row r="448" spans="1:12" ht="20.25" customHeight="1">
      <c r="A448" s="196"/>
      <c r="B448" s="192"/>
      <c r="C448" s="13">
        <v>4040</v>
      </c>
      <c r="D448" s="13" t="s">
        <v>291</v>
      </c>
      <c r="E448" s="83">
        <v>846</v>
      </c>
      <c r="F448" s="97">
        <v>100</v>
      </c>
      <c r="G448" s="83">
        <v>923</v>
      </c>
      <c r="H448" s="83">
        <v>923</v>
      </c>
      <c r="I448" s="83">
        <v>923</v>
      </c>
      <c r="J448" s="97">
        <f t="shared" si="48"/>
        <v>100</v>
      </c>
      <c r="K448" s="47">
        <f t="shared" si="42"/>
        <v>109.10165484633569</v>
      </c>
      <c r="L448" s="165">
        <f t="shared" si="46"/>
        <v>0.0034073512604495928</v>
      </c>
    </row>
    <row r="449" spans="1:12" ht="20.25" customHeight="1">
      <c r="A449" s="196"/>
      <c r="B449" s="192"/>
      <c r="C449" s="13">
        <v>4110</v>
      </c>
      <c r="D449" s="13" t="s">
        <v>277</v>
      </c>
      <c r="E449" s="83">
        <v>2067.36</v>
      </c>
      <c r="F449" s="97">
        <v>97</v>
      </c>
      <c r="G449" s="83">
        <v>2313</v>
      </c>
      <c r="H449" s="83">
        <v>2313</v>
      </c>
      <c r="I449" s="83">
        <v>1786.75</v>
      </c>
      <c r="J449" s="97">
        <f t="shared" si="48"/>
        <v>77.24816255944661</v>
      </c>
      <c r="K449" s="47">
        <f t="shared" si="42"/>
        <v>86.42665041405463</v>
      </c>
      <c r="L449" s="165">
        <f aca="true" t="shared" si="49" ref="L449:L457">(I449/$I$727)*100</f>
        <v>0.006595974934570217</v>
      </c>
    </row>
    <row r="450" spans="1:12" ht="23.25" customHeight="1">
      <c r="A450" s="196"/>
      <c r="B450" s="192"/>
      <c r="C450" s="13">
        <v>4120</v>
      </c>
      <c r="D450" s="13" t="s">
        <v>67</v>
      </c>
      <c r="E450" s="83">
        <v>290</v>
      </c>
      <c r="F450" s="97">
        <v>100</v>
      </c>
      <c r="G450" s="83">
        <v>329</v>
      </c>
      <c r="H450" s="83">
        <v>329</v>
      </c>
      <c r="I450" s="83">
        <v>253.26</v>
      </c>
      <c r="J450" s="96">
        <f t="shared" si="48"/>
        <v>76.9787234042553</v>
      </c>
      <c r="K450" s="47">
        <f t="shared" si="42"/>
        <v>87.33103448275862</v>
      </c>
      <c r="L450" s="165">
        <f t="shared" si="49"/>
        <v>0.0009349358398932437</v>
      </c>
    </row>
    <row r="451" spans="1:12" ht="21.75" customHeight="1">
      <c r="A451" s="196"/>
      <c r="B451" s="192"/>
      <c r="C451" s="13">
        <v>4170</v>
      </c>
      <c r="D451" s="13" t="s">
        <v>30</v>
      </c>
      <c r="E451" s="83">
        <v>24726</v>
      </c>
      <c r="F451" s="97">
        <v>92.4</v>
      </c>
      <c r="G451" s="83">
        <v>26765</v>
      </c>
      <c r="H451" s="83">
        <v>26765</v>
      </c>
      <c r="I451" s="83">
        <v>26235.12</v>
      </c>
      <c r="J451" s="96">
        <f t="shared" si="48"/>
        <v>98.02025032691948</v>
      </c>
      <c r="K451" s="47">
        <f t="shared" si="42"/>
        <v>106.10337296772627</v>
      </c>
      <c r="L451" s="165">
        <f t="shared" si="49"/>
        <v>0.09684969577469808</v>
      </c>
    </row>
    <row r="452" spans="1:12" ht="19.5" customHeight="1">
      <c r="A452" s="196"/>
      <c r="B452" s="192"/>
      <c r="C452" s="13">
        <v>4210</v>
      </c>
      <c r="D452" s="13" t="s">
        <v>292</v>
      </c>
      <c r="E452" s="83">
        <v>2508.9</v>
      </c>
      <c r="F452" s="97">
        <v>94.7</v>
      </c>
      <c r="G452" s="83">
        <v>2550</v>
      </c>
      <c r="H452" s="83">
        <v>2273</v>
      </c>
      <c r="I452" s="83">
        <v>1405.57</v>
      </c>
      <c r="J452" s="96">
        <f t="shared" si="48"/>
        <v>61.83765948086229</v>
      </c>
      <c r="K452" s="47">
        <f t="shared" si="42"/>
        <v>56.02335684961537</v>
      </c>
      <c r="L452" s="165">
        <f t="shared" si="49"/>
        <v>0.005188809004496354</v>
      </c>
    </row>
    <row r="453" spans="1:12" ht="11.25">
      <c r="A453" s="196"/>
      <c r="B453" s="192"/>
      <c r="C453" s="13">
        <v>4220</v>
      </c>
      <c r="D453" s="13" t="s">
        <v>109</v>
      </c>
      <c r="E453" s="83">
        <v>2975.52</v>
      </c>
      <c r="F453" s="97">
        <v>98.5</v>
      </c>
      <c r="G453" s="83">
        <v>3000</v>
      </c>
      <c r="H453" s="83">
        <v>10600</v>
      </c>
      <c r="I453" s="83">
        <v>6586.49</v>
      </c>
      <c r="J453" s="96">
        <f t="shared" si="48"/>
        <v>62.136698113207544</v>
      </c>
      <c r="K453" s="47">
        <f t="shared" si="42"/>
        <v>221.35593106415016</v>
      </c>
      <c r="L453" s="165">
        <f t="shared" si="49"/>
        <v>0.024314718313584657</v>
      </c>
    </row>
    <row r="454" spans="1:12" ht="11.25">
      <c r="A454" s="196"/>
      <c r="B454" s="192"/>
      <c r="C454" s="13">
        <v>4260</v>
      </c>
      <c r="D454" s="13" t="s">
        <v>15</v>
      </c>
      <c r="E454" s="83"/>
      <c r="F454" s="97"/>
      <c r="G454" s="83"/>
      <c r="H454" s="83"/>
      <c r="I454" s="83"/>
      <c r="J454" s="96"/>
      <c r="K454" s="47"/>
      <c r="L454" s="165">
        <f t="shared" si="49"/>
        <v>0</v>
      </c>
    </row>
    <row r="455" spans="1:12" ht="11.25">
      <c r="A455" s="196"/>
      <c r="B455" s="192"/>
      <c r="C455" s="13">
        <v>4300</v>
      </c>
      <c r="D455" s="13" t="s">
        <v>110</v>
      </c>
      <c r="E455" s="83">
        <v>25815.24</v>
      </c>
      <c r="F455" s="97">
        <v>83.3</v>
      </c>
      <c r="G455" s="83">
        <v>20083</v>
      </c>
      <c r="H455" s="83">
        <v>13190</v>
      </c>
      <c r="I455" s="83">
        <v>13173.85</v>
      </c>
      <c r="J455" s="96">
        <f t="shared" si="48"/>
        <v>99.87755875663382</v>
      </c>
      <c r="K455" s="47">
        <f t="shared" si="42"/>
        <v>51.031290044175456</v>
      </c>
      <c r="L455" s="165">
        <f t="shared" si="49"/>
        <v>0.04863264832337365</v>
      </c>
    </row>
    <row r="456" spans="1:12" ht="44.25" customHeight="1">
      <c r="A456" s="196"/>
      <c r="B456" s="192"/>
      <c r="C456" s="13">
        <v>4370</v>
      </c>
      <c r="D456" s="13" t="s">
        <v>293</v>
      </c>
      <c r="E456" s="83">
        <v>420.3</v>
      </c>
      <c r="F456" s="97">
        <v>80.1</v>
      </c>
      <c r="G456" s="83">
        <v>530</v>
      </c>
      <c r="H456" s="83">
        <v>150</v>
      </c>
      <c r="I456" s="83">
        <v>135.64</v>
      </c>
      <c r="J456" s="96">
        <f t="shared" si="48"/>
        <v>90.42666666666665</v>
      </c>
      <c r="K456" s="47">
        <f t="shared" si="42"/>
        <v>32.272186533428496</v>
      </c>
      <c r="L456" s="165">
        <f t="shared" si="49"/>
        <v>0.0005007292794879553</v>
      </c>
    </row>
    <row r="457" spans="1:12" ht="56.25">
      <c r="A457" s="196"/>
      <c r="B457" s="192"/>
      <c r="C457" s="13">
        <v>4700</v>
      </c>
      <c r="D457" s="13" t="s">
        <v>336</v>
      </c>
      <c r="E457" s="83"/>
      <c r="F457" s="97"/>
      <c r="G457" s="83">
        <v>500</v>
      </c>
      <c r="H457" s="83">
        <v>450</v>
      </c>
      <c r="I457" s="83">
        <v>250</v>
      </c>
      <c r="J457" s="96">
        <f t="shared" si="48"/>
        <v>55.55555555555556</v>
      </c>
      <c r="K457" s="47"/>
      <c r="L457" s="165">
        <f t="shared" si="49"/>
        <v>0.0009229012081391098</v>
      </c>
    </row>
    <row r="458" spans="1:12" ht="25.5" customHeight="1">
      <c r="A458" s="192"/>
      <c r="B458" s="190">
        <v>85195</v>
      </c>
      <c r="C458" s="44"/>
      <c r="D458" s="2" t="s">
        <v>111</v>
      </c>
      <c r="E458" s="81">
        <f>E459</f>
        <v>127.3</v>
      </c>
      <c r="F458" s="87">
        <v>85</v>
      </c>
      <c r="G458" s="81">
        <f>G459</f>
        <v>235</v>
      </c>
      <c r="H458" s="81">
        <f>H459</f>
        <v>216</v>
      </c>
      <c r="I458" s="81">
        <f>I459</f>
        <v>162.1</v>
      </c>
      <c r="J458" s="93">
        <f t="shared" si="48"/>
        <v>75.04629629629629</v>
      </c>
      <c r="K458" s="3">
        <f t="shared" si="42"/>
        <v>127.33699921445405</v>
      </c>
      <c r="L458" s="164"/>
    </row>
    <row r="459" spans="1:12" ht="20.25" customHeight="1">
      <c r="A459" s="193"/>
      <c r="B459" s="193"/>
      <c r="C459" s="14">
        <v>4300</v>
      </c>
      <c r="D459" s="13" t="s">
        <v>19</v>
      </c>
      <c r="E459" s="84">
        <v>127.3</v>
      </c>
      <c r="F459" s="55">
        <v>85</v>
      </c>
      <c r="G459" s="84">
        <v>235</v>
      </c>
      <c r="H459" s="84">
        <v>216</v>
      </c>
      <c r="I459" s="84">
        <v>162.1</v>
      </c>
      <c r="J459" s="47">
        <f t="shared" si="48"/>
        <v>75.04629629629629</v>
      </c>
      <c r="K459" s="47">
        <f t="shared" si="42"/>
        <v>127.33699921445405</v>
      </c>
      <c r="L459" s="165"/>
    </row>
    <row r="460" spans="1:12" ht="21.75" customHeight="1">
      <c r="A460" s="195" t="s">
        <v>112</v>
      </c>
      <c r="B460" s="2"/>
      <c r="C460" s="2"/>
      <c r="D460" s="2" t="s">
        <v>113</v>
      </c>
      <c r="E460" s="90">
        <f>E463+E465+E490+E510+E512+E514+E521+E545+E558+E573+E519+E483+E461+E485</f>
        <v>4998979.119999998</v>
      </c>
      <c r="F460" s="93">
        <v>98.8</v>
      </c>
      <c r="G460" s="90">
        <f>G463+G465+G490+G510+G512+G514+G521+G545+G558+G573+G519+G483+G461+G485</f>
        <v>4888631</v>
      </c>
      <c r="H460" s="90">
        <f>H463+H465+H490+H510+H512+H514+H521+H545+H558+H573+H519+H483+H461+H485</f>
        <v>5216877.249999999</v>
      </c>
      <c r="I460" s="90">
        <f>I463+I465+I490+I510+I512+I514+I521+I545+I558+I573+I519+I483+I461+I485</f>
        <v>5173421.700000001</v>
      </c>
      <c r="J460" s="95">
        <f>(I460/H460)*100</f>
        <v>99.16701988723239</v>
      </c>
      <c r="K460" s="3">
        <f t="shared" si="42"/>
        <v>103.48956408523674</v>
      </c>
      <c r="L460" s="164">
        <f>(I460/$I$727)*100</f>
        <v>19.09822854857235</v>
      </c>
    </row>
    <row r="461" spans="1:12" ht="23.25" customHeight="1">
      <c r="A461" s="196"/>
      <c r="B461" s="2">
        <v>85201</v>
      </c>
      <c r="C461" s="2"/>
      <c r="D461" s="2" t="s">
        <v>321</v>
      </c>
      <c r="E461" s="90">
        <f>E462</f>
        <v>32523.72</v>
      </c>
      <c r="F461" s="93">
        <v>100</v>
      </c>
      <c r="G461" s="90">
        <f>G462</f>
        <v>58162</v>
      </c>
      <c r="H461" s="90">
        <f>H462</f>
        <v>66072.6</v>
      </c>
      <c r="I461" s="90">
        <f>I462</f>
        <v>66072.6</v>
      </c>
      <c r="J461" s="95">
        <f>(I461/H461)*100</f>
        <v>100</v>
      </c>
      <c r="K461" s="3">
        <f t="shared" si="42"/>
        <v>203.15203795875752</v>
      </c>
      <c r="L461" s="164">
        <f>(I461/$I$727)*100</f>
        <v>0.24391392945956858</v>
      </c>
    </row>
    <row r="462" spans="1:12" ht="101.25">
      <c r="A462" s="196"/>
      <c r="B462" s="13"/>
      <c r="C462" s="13">
        <v>2900</v>
      </c>
      <c r="D462" s="13" t="s">
        <v>233</v>
      </c>
      <c r="E462" s="15">
        <v>32523.72</v>
      </c>
      <c r="F462" s="47">
        <v>100</v>
      </c>
      <c r="G462" s="15">
        <v>58162</v>
      </c>
      <c r="H462" s="15">
        <v>66072.6</v>
      </c>
      <c r="I462" s="15">
        <v>66072.6</v>
      </c>
      <c r="J462" s="22">
        <f>(I462/H462)*100</f>
        <v>100</v>
      </c>
      <c r="K462" s="47">
        <f t="shared" si="42"/>
        <v>203.15203795875752</v>
      </c>
      <c r="L462" s="164"/>
    </row>
    <row r="463" spans="1:12" ht="21">
      <c r="A463" s="196"/>
      <c r="B463" s="198">
        <v>85202</v>
      </c>
      <c r="C463" s="2"/>
      <c r="D463" s="2" t="s">
        <v>114</v>
      </c>
      <c r="E463" s="90">
        <f>E464</f>
        <v>437479</v>
      </c>
      <c r="F463" s="93">
        <v>100</v>
      </c>
      <c r="G463" s="90">
        <f>G464</f>
        <v>437856</v>
      </c>
      <c r="H463" s="90">
        <f>H464</f>
        <v>413775.87</v>
      </c>
      <c r="I463" s="90">
        <f>I464</f>
        <v>413775.87</v>
      </c>
      <c r="J463" s="93">
        <f aca="true" t="shared" si="50" ref="J463:J547">(I463/H463)*100</f>
        <v>100</v>
      </c>
      <c r="K463" s="3">
        <f t="shared" si="42"/>
        <v>94.58188164460466</v>
      </c>
      <c r="L463" s="164">
        <f>(I463/$I$727)*100</f>
        <v>1.5274970012872449</v>
      </c>
    </row>
    <row r="464" spans="1:12" ht="30" customHeight="1">
      <c r="A464" s="196"/>
      <c r="B464" s="198"/>
      <c r="C464" s="13">
        <v>4330</v>
      </c>
      <c r="D464" s="13" t="s">
        <v>294</v>
      </c>
      <c r="E464" s="83">
        <v>437479</v>
      </c>
      <c r="F464" s="97">
        <v>100</v>
      </c>
      <c r="G464" s="83">
        <v>437856</v>
      </c>
      <c r="H464" s="83">
        <v>413775.87</v>
      </c>
      <c r="I464" s="83">
        <v>413775.87</v>
      </c>
      <c r="J464" s="97">
        <f t="shared" si="50"/>
        <v>100</v>
      </c>
      <c r="K464" s="47">
        <f t="shared" si="42"/>
        <v>94.58188164460466</v>
      </c>
      <c r="L464" s="165">
        <f>(I464/$I$727)*100</f>
        <v>1.5274970012872449</v>
      </c>
    </row>
    <row r="465" spans="1:12" ht="10.5" customHeight="1">
      <c r="A465" s="196"/>
      <c r="B465" s="189">
        <v>85203</v>
      </c>
      <c r="C465" s="2"/>
      <c r="D465" s="2" t="s">
        <v>115</v>
      </c>
      <c r="E465" s="90">
        <f>SUM(E466:E482)</f>
        <v>34110.59</v>
      </c>
      <c r="F465" s="93">
        <v>87.4</v>
      </c>
      <c r="G465" s="90">
        <f>SUM(G466:G482)</f>
        <v>45491</v>
      </c>
      <c r="H465" s="90">
        <f>SUM(H466:H482)</f>
        <v>45251</v>
      </c>
      <c r="I465" s="90">
        <f>SUM(I466:I482)</f>
        <v>41273.61000000001</v>
      </c>
      <c r="J465" s="95">
        <f t="shared" si="50"/>
        <v>91.21038209100352</v>
      </c>
      <c r="K465" s="3">
        <f t="shared" si="42"/>
        <v>120.99940223842512</v>
      </c>
      <c r="L465" s="178">
        <f>(I465/$I$727)*100</f>
        <v>0.15236585813304981</v>
      </c>
    </row>
    <row r="466" spans="1:12" ht="32.25" customHeight="1">
      <c r="A466" s="196"/>
      <c r="B466" s="186"/>
      <c r="C466" s="13">
        <v>3020</v>
      </c>
      <c r="D466" s="13" t="s">
        <v>295</v>
      </c>
      <c r="E466" s="83">
        <v>84.3</v>
      </c>
      <c r="F466" s="97">
        <v>59</v>
      </c>
      <c r="G466" s="83">
        <v>83</v>
      </c>
      <c r="H466" s="83">
        <v>83</v>
      </c>
      <c r="I466" s="83">
        <v>61.79</v>
      </c>
      <c r="J466" s="96">
        <f t="shared" si="50"/>
        <v>74.44578313253012</v>
      </c>
      <c r="K466" s="47">
        <f t="shared" si="42"/>
        <v>73.29774614472123</v>
      </c>
      <c r="L466" s="175">
        <f aca="true" t="shared" si="51" ref="L466:L488">(I466/$I$727)*100</f>
        <v>0.00022810426260366236</v>
      </c>
    </row>
    <row r="467" spans="1:12" ht="21.75" customHeight="1">
      <c r="A467" s="196"/>
      <c r="B467" s="186"/>
      <c r="C467" s="13">
        <v>4010</v>
      </c>
      <c r="D467" s="13" t="s">
        <v>267</v>
      </c>
      <c r="E467" s="83">
        <v>17969.85</v>
      </c>
      <c r="F467" s="97">
        <v>100</v>
      </c>
      <c r="G467" s="83">
        <v>25235</v>
      </c>
      <c r="H467" s="83">
        <v>16648</v>
      </c>
      <c r="I467" s="83">
        <v>16647.86</v>
      </c>
      <c r="J467" s="96">
        <f t="shared" si="50"/>
        <v>99.99915905814512</v>
      </c>
      <c r="K467" s="47">
        <f t="shared" si="42"/>
        <v>92.64328861954887</v>
      </c>
      <c r="L467" s="175">
        <f t="shared" si="51"/>
        <v>0.06145732042772304</v>
      </c>
    </row>
    <row r="468" spans="1:12" ht="21.75" customHeight="1">
      <c r="A468" s="196"/>
      <c r="B468" s="186"/>
      <c r="C468" s="13">
        <v>4040</v>
      </c>
      <c r="D468" s="13" t="s">
        <v>291</v>
      </c>
      <c r="E468" s="83">
        <v>1544.29</v>
      </c>
      <c r="F468" s="97">
        <v>100</v>
      </c>
      <c r="G468" s="83">
        <v>1414</v>
      </c>
      <c r="H468" s="83">
        <v>1433</v>
      </c>
      <c r="I468" s="83">
        <v>1432.65</v>
      </c>
      <c r="J468" s="97">
        <f t="shared" si="50"/>
        <v>99.97557571528263</v>
      </c>
      <c r="K468" s="47">
        <f t="shared" si="42"/>
        <v>92.77078787015392</v>
      </c>
      <c r="L468" s="175">
        <f t="shared" si="51"/>
        <v>0.005288777663361982</v>
      </c>
    </row>
    <row r="469" spans="1:12" ht="11.25">
      <c r="A469" s="196"/>
      <c r="B469" s="186"/>
      <c r="C469" s="13">
        <v>4110</v>
      </c>
      <c r="D469" s="13" t="s">
        <v>117</v>
      </c>
      <c r="E469" s="83">
        <v>3211.44</v>
      </c>
      <c r="F469" s="97">
        <v>79</v>
      </c>
      <c r="G469" s="83">
        <v>4606</v>
      </c>
      <c r="H469" s="83">
        <v>4199</v>
      </c>
      <c r="I469" s="83">
        <v>3612.3</v>
      </c>
      <c r="J469" s="97">
        <f t="shared" si="50"/>
        <v>86.02762562514886</v>
      </c>
      <c r="K469" s="47">
        <f aca="true" t="shared" si="52" ref="K469:K538">(I469/E469)*100</f>
        <v>112.48225095284359</v>
      </c>
      <c r="L469" s="175">
        <f t="shared" si="51"/>
        <v>0.013335184136643623</v>
      </c>
    </row>
    <row r="470" spans="1:12" ht="22.5">
      <c r="A470" s="196"/>
      <c r="B470" s="186"/>
      <c r="C470" s="13">
        <v>4120</v>
      </c>
      <c r="D470" s="13" t="s">
        <v>67</v>
      </c>
      <c r="E470" s="83">
        <v>283.18</v>
      </c>
      <c r="F470" s="97">
        <v>49</v>
      </c>
      <c r="G470" s="83">
        <v>655</v>
      </c>
      <c r="H470" s="83">
        <v>125</v>
      </c>
      <c r="I470" s="83">
        <v>125</v>
      </c>
      <c r="J470" s="96">
        <f t="shared" si="50"/>
        <v>100</v>
      </c>
      <c r="K470" s="47">
        <f t="shared" si="52"/>
        <v>44.14153541916802</v>
      </c>
      <c r="L470" s="175">
        <f t="shared" si="51"/>
        <v>0.0004614506040695549</v>
      </c>
    </row>
    <row r="471" spans="1:12" ht="19.5" customHeight="1">
      <c r="A471" s="196"/>
      <c r="B471" s="186"/>
      <c r="C471" s="13">
        <v>4170</v>
      </c>
      <c r="D471" s="13" t="s">
        <v>30</v>
      </c>
      <c r="E471" s="83"/>
      <c r="F471" s="97"/>
      <c r="G471" s="83">
        <v>140</v>
      </c>
      <c r="H471" s="83">
        <v>6305</v>
      </c>
      <c r="I471" s="83">
        <v>5944.41</v>
      </c>
      <c r="J471" s="97">
        <f t="shared" si="50"/>
        <v>94.28088818398096</v>
      </c>
      <c r="K471" s="47"/>
      <c r="L471" s="175">
        <f t="shared" si="51"/>
        <v>0.02194441268269682</v>
      </c>
    </row>
    <row r="472" spans="1:12" ht="21.75" customHeight="1">
      <c r="A472" s="196"/>
      <c r="B472" s="186"/>
      <c r="C472" s="13">
        <v>4210</v>
      </c>
      <c r="D472" s="13" t="s">
        <v>14</v>
      </c>
      <c r="E472" s="83">
        <v>453.56</v>
      </c>
      <c r="F472" s="97">
        <v>33.8</v>
      </c>
      <c r="G472" s="83">
        <v>1343</v>
      </c>
      <c r="H472" s="83">
        <v>1343</v>
      </c>
      <c r="I472" s="83">
        <v>559.81</v>
      </c>
      <c r="J472" s="96">
        <f t="shared" si="50"/>
        <v>41.68354430379747</v>
      </c>
      <c r="K472" s="47">
        <f t="shared" si="52"/>
        <v>123.42578710644676</v>
      </c>
      <c r="L472" s="175">
        <f t="shared" si="51"/>
        <v>0.00206659730131342</v>
      </c>
    </row>
    <row r="473" spans="1:12" ht="11.25">
      <c r="A473" s="196"/>
      <c r="B473" s="186"/>
      <c r="C473" s="13">
        <v>4260</v>
      </c>
      <c r="D473" s="13" t="s">
        <v>118</v>
      </c>
      <c r="E473" s="83">
        <v>5830.06</v>
      </c>
      <c r="F473" s="97">
        <v>79</v>
      </c>
      <c r="G473" s="83">
        <v>6234</v>
      </c>
      <c r="H473" s="83">
        <v>6234</v>
      </c>
      <c r="I473" s="83">
        <v>5706.55</v>
      </c>
      <c r="J473" s="97">
        <f t="shared" si="50"/>
        <v>91.53914019890921</v>
      </c>
      <c r="K473" s="47">
        <f t="shared" si="52"/>
        <v>97.88149693142094</v>
      </c>
      <c r="L473" s="175">
        <f t="shared" si="51"/>
        <v>0.021066327557224946</v>
      </c>
    </row>
    <row r="474" spans="1:12" ht="22.5">
      <c r="A474" s="196"/>
      <c r="B474" s="186"/>
      <c r="C474" s="13">
        <v>4270</v>
      </c>
      <c r="D474" s="13" t="s">
        <v>17</v>
      </c>
      <c r="E474" s="83"/>
      <c r="F474" s="97"/>
      <c r="G474" s="83"/>
      <c r="H474" s="83">
        <v>2947</v>
      </c>
      <c r="I474" s="83">
        <v>2946.9</v>
      </c>
      <c r="J474" s="97">
        <f t="shared" si="50"/>
        <v>99.99660671869698</v>
      </c>
      <c r="K474" s="47"/>
      <c r="L474" s="175">
        <f t="shared" si="51"/>
        <v>0.01087879028106057</v>
      </c>
    </row>
    <row r="475" spans="1:12" ht="22.5" customHeight="1">
      <c r="A475" s="196"/>
      <c r="B475" s="186"/>
      <c r="C475" s="13">
        <v>4280</v>
      </c>
      <c r="D475" s="13" t="s">
        <v>70</v>
      </c>
      <c r="E475" s="83">
        <v>30</v>
      </c>
      <c r="F475" s="97">
        <v>50</v>
      </c>
      <c r="G475" s="83">
        <v>40</v>
      </c>
      <c r="H475" s="83">
        <v>40</v>
      </c>
      <c r="I475" s="83">
        <v>30</v>
      </c>
      <c r="J475" s="97">
        <f t="shared" si="50"/>
        <v>75</v>
      </c>
      <c r="K475" s="47">
        <f t="shared" si="52"/>
        <v>100</v>
      </c>
      <c r="L475" s="175">
        <f t="shared" si="51"/>
        <v>0.00011074814497669317</v>
      </c>
    </row>
    <row r="476" spans="1:12" ht="11.25">
      <c r="A476" s="196"/>
      <c r="B476" s="186"/>
      <c r="C476" s="13">
        <v>4300</v>
      </c>
      <c r="D476" s="13" t="s">
        <v>110</v>
      </c>
      <c r="E476" s="83">
        <v>465.91</v>
      </c>
      <c r="F476" s="97">
        <v>34.4</v>
      </c>
      <c r="G476" s="83">
        <v>1350</v>
      </c>
      <c r="H476" s="83">
        <v>1350</v>
      </c>
      <c r="I476" s="83">
        <v>355.59</v>
      </c>
      <c r="J476" s="96">
        <f t="shared" si="50"/>
        <v>26.339999999999996</v>
      </c>
      <c r="K476" s="47">
        <f t="shared" si="52"/>
        <v>76.32160717735184</v>
      </c>
      <c r="L476" s="175">
        <f t="shared" si="51"/>
        <v>0.001312697762408744</v>
      </c>
    </row>
    <row r="477" spans="1:12" ht="45" customHeight="1">
      <c r="A477" s="196"/>
      <c r="B477" s="186"/>
      <c r="C477" s="13">
        <v>4370</v>
      </c>
      <c r="D477" s="13" t="s">
        <v>272</v>
      </c>
      <c r="E477" s="83">
        <v>468.17</v>
      </c>
      <c r="F477" s="97">
        <v>83</v>
      </c>
      <c r="G477" s="83">
        <v>563</v>
      </c>
      <c r="H477" s="83">
        <v>563</v>
      </c>
      <c r="I477" s="83">
        <v>397.73</v>
      </c>
      <c r="J477" s="97">
        <f t="shared" si="50"/>
        <v>70.64476021314388</v>
      </c>
      <c r="K477" s="47">
        <f t="shared" si="52"/>
        <v>84.9541833094816</v>
      </c>
      <c r="L477" s="175">
        <f t="shared" si="51"/>
        <v>0.0014682619900526727</v>
      </c>
    </row>
    <row r="478" spans="1:12" ht="32.25" customHeight="1">
      <c r="A478" s="196"/>
      <c r="B478" s="186"/>
      <c r="C478" s="13">
        <v>4400</v>
      </c>
      <c r="D478" s="13" t="s">
        <v>146</v>
      </c>
      <c r="E478" s="83">
        <v>2567.4</v>
      </c>
      <c r="F478" s="97">
        <v>100</v>
      </c>
      <c r="G478" s="83">
        <v>2491</v>
      </c>
      <c r="H478" s="83">
        <v>2568</v>
      </c>
      <c r="I478" s="83">
        <v>2567.4</v>
      </c>
      <c r="J478" s="97">
        <f t="shared" si="50"/>
        <v>99.9766355140187</v>
      </c>
      <c r="K478" s="47">
        <f t="shared" si="52"/>
        <v>100</v>
      </c>
      <c r="L478" s="175">
        <f t="shared" si="51"/>
        <v>0.009477826247105402</v>
      </c>
    </row>
    <row r="479" spans="1:12" ht="21.75" customHeight="1">
      <c r="A479" s="196"/>
      <c r="B479" s="186"/>
      <c r="C479" s="13">
        <v>4410</v>
      </c>
      <c r="D479" s="13" t="s">
        <v>64</v>
      </c>
      <c r="E479" s="83">
        <v>30.5</v>
      </c>
      <c r="F479" s="97">
        <v>98</v>
      </c>
      <c r="G479" s="83">
        <v>17</v>
      </c>
      <c r="H479" s="83">
        <v>17</v>
      </c>
      <c r="I479" s="83"/>
      <c r="J479" s="97">
        <f t="shared" si="50"/>
        <v>0</v>
      </c>
      <c r="K479" s="47">
        <f t="shared" si="52"/>
        <v>0</v>
      </c>
      <c r="L479" s="175">
        <f t="shared" si="51"/>
        <v>0</v>
      </c>
    </row>
    <row r="480" spans="1:12" ht="11.25">
      <c r="A480" s="196"/>
      <c r="B480" s="186"/>
      <c r="C480" s="13">
        <v>4440</v>
      </c>
      <c r="D480" s="13" t="s">
        <v>119</v>
      </c>
      <c r="E480" s="83">
        <v>1093.93</v>
      </c>
      <c r="F480" s="97">
        <v>100</v>
      </c>
      <c r="G480" s="83">
        <v>1120</v>
      </c>
      <c r="H480" s="83">
        <v>1120</v>
      </c>
      <c r="I480" s="83">
        <v>729.62</v>
      </c>
      <c r="J480" s="97">
        <f t="shared" si="50"/>
        <v>65.14464285714286</v>
      </c>
      <c r="K480" s="47">
        <f t="shared" si="52"/>
        <v>66.69713784245792</v>
      </c>
      <c r="L480" s="175">
        <f t="shared" si="51"/>
        <v>0.002693468717929829</v>
      </c>
    </row>
    <row r="481" spans="1:12" ht="43.5" customHeight="1">
      <c r="A481" s="196"/>
      <c r="B481" s="186"/>
      <c r="C481" s="13">
        <v>4520</v>
      </c>
      <c r="D481" s="13" t="s">
        <v>44</v>
      </c>
      <c r="E481" s="83">
        <v>78</v>
      </c>
      <c r="F481" s="97">
        <v>100</v>
      </c>
      <c r="G481" s="83">
        <v>80</v>
      </c>
      <c r="H481" s="83">
        <v>156</v>
      </c>
      <c r="I481" s="83">
        <v>156</v>
      </c>
      <c r="J481" s="97">
        <f t="shared" si="50"/>
        <v>100</v>
      </c>
      <c r="K481" s="47">
        <f t="shared" si="52"/>
        <v>200</v>
      </c>
      <c r="L481" s="175">
        <f t="shared" si="51"/>
        <v>0.0005758903538788044</v>
      </c>
    </row>
    <row r="482" spans="1:12" ht="47.25" customHeight="1">
      <c r="A482" s="196"/>
      <c r="B482" s="197"/>
      <c r="C482" s="13">
        <v>4700</v>
      </c>
      <c r="D482" s="13" t="s">
        <v>296</v>
      </c>
      <c r="E482" s="83"/>
      <c r="F482" s="97"/>
      <c r="G482" s="83">
        <v>120</v>
      </c>
      <c r="H482" s="83">
        <v>120</v>
      </c>
      <c r="I482" s="83"/>
      <c r="J482" s="96">
        <f t="shared" si="50"/>
        <v>0</v>
      </c>
      <c r="K482" s="47"/>
      <c r="L482" s="175">
        <f t="shared" si="51"/>
        <v>0</v>
      </c>
    </row>
    <row r="483" spans="1:12" ht="16.5" customHeight="1">
      <c r="A483" s="196"/>
      <c r="B483" s="189">
        <v>85204</v>
      </c>
      <c r="C483" s="2"/>
      <c r="D483" s="2" t="s">
        <v>230</v>
      </c>
      <c r="E483" s="5">
        <f>E484</f>
        <v>6697.66</v>
      </c>
      <c r="F483" s="3">
        <v>100</v>
      </c>
      <c r="G483" s="5">
        <f>G484</f>
        <v>18746</v>
      </c>
      <c r="H483" s="5">
        <f>H484</f>
        <v>24027.23</v>
      </c>
      <c r="I483" s="5">
        <f>I484</f>
        <v>24027.23</v>
      </c>
      <c r="J483" s="20">
        <f t="shared" si="50"/>
        <v>100</v>
      </c>
      <c r="K483" s="3">
        <f t="shared" si="52"/>
        <v>358.74066465004194</v>
      </c>
      <c r="L483" s="158">
        <f t="shared" si="51"/>
        <v>0.08869903838094505</v>
      </c>
    </row>
    <row r="484" spans="1:12" ht="101.25">
      <c r="A484" s="196"/>
      <c r="B484" s="186"/>
      <c r="C484" s="13">
        <v>2900</v>
      </c>
      <c r="D484" s="13" t="s">
        <v>233</v>
      </c>
      <c r="E484" s="15">
        <v>6697.66</v>
      </c>
      <c r="F484" s="47">
        <v>100</v>
      </c>
      <c r="G484" s="15">
        <v>18746</v>
      </c>
      <c r="H484" s="15">
        <v>24027.23</v>
      </c>
      <c r="I484" s="15">
        <v>24027.23</v>
      </c>
      <c r="J484" s="22">
        <f t="shared" si="50"/>
        <v>100</v>
      </c>
      <c r="K484" s="47">
        <f t="shared" si="52"/>
        <v>358.74066465004194</v>
      </c>
      <c r="L484" s="158">
        <f t="shared" si="51"/>
        <v>0.08869903838094505</v>
      </c>
    </row>
    <row r="485" spans="1:12" ht="21">
      <c r="A485" s="196"/>
      <c r="B485" s="189">
        <v>85206</v>
      </c>
      <c r="C485" s="13"/>
      <c r="D485" s="2" t="s">
        <v>232</v>
      </c>
      <c r="E485" s="5">
        <f>E486+E487+E488+E489</f>
        <v>8450.39</v>
      </c>
      <c r="F485" s="3">
        <v>90.8</v>
      </c>
      <c r="G485" s="5">
        <f>G486+G487+G488+G489</f>
        <v>0</v>
      </c>
      <c r="H485" s="5">
        <f>H486+H487+H488+H489</f>
        <v>8000.54</v>
      </c>
      <c r="I485" s="5">
        <f>I486+I487+I488+I489</f>
        <v>8000.2</v>
      </c>
      <c r="J485" s="20">
        <f t="shared" si="50"/>
        <v>99.99575028685564</v>
      </c>
      <c r="K485" s="3">
        <f t="shared" si="52"/>
        <v>94.67255357445042</v>
      </c>
      <c r="L485" s="158">
        <f t="shared" si="51"/>
        <v>0.029533576981418022</v>
      </c>
    </row>
    <row r="486" spans="1:12" ht="11.25">
      <c r="A486" s="196"/>
      <c r="B486" s="186"/>
      <c r="C486" s="13">
        <v>4110</v>
      </c>
      <c r="D486" s="13" t="s">
        <v>117</v>
      </c>
      <c r="E486" s="15">
        <v>669.89</v>
      </c>
      <c r="F486" s="47">
        <v>50</v>
      </c>
      <c r="G486" s="15"/>
      <c r="H486" s="15">
        <v>1175.58</v>
      </c>
      <c r="I486" s="15">
        <v>1175.24</v>
      </c>
      <c r="J486" s="96">
        <f t="shared" si="50"/>
        <v>99.97107810612634</v>
      </c>
      <c r="K486" s="47">
        <f t="shared" si="52"/>
        <v>175.4377584379525</v>
      </c>
      <c r="L486" s="179">
        <f t="shared" si="51"/>
        <v>0.004338521663413629</v>
      </c>
    </row>
    <row r="487" spans="1:12" ht="22.5">
      <c r="A487" s="196"/>
      <c r="B487" s="186"/>
      <c r="C487" s="13">
        <v>4120</v>
      </c>
      <c r="D487" s="13" t="s">
        <v>67</v>
      </c>
      <c r="E487" s="15"/>
      <c r="F487" s="47"/>
      <c r="G487" s="15"/>
      <c r="H487" s="15"/>
      <c r="I487" s="15"/>
      <c r="J487" s="96"/>
      <c r="K487" s="47"/>
      <c r="L487" s="179">
        <f t="shared" si="51"/>
        <v>0</v>
      </c>
    </row>
    <row r="488" spans="1:12" ht="22.5">
      <c r="A488" s="196"/>
      <c r="B488" s="186"/>
      <c r="C488" s="13">
        <v>4170</v>
      </c>
      <c r="D488" s="13" t="s">
        <v>30</v>
      </c>
      <c r="E488" s="15">
        <v>7780.5</v>
      </c>
      <c r="F488" s="47">
        <v>100</v>
      </c>
      <c r="G488" s="15"/>
      <c r="H488" s="15">
        <v>6824.96</v>
      </c>
      <c r="I488" s="15">
        <v>6824.96</v>
      </c>
      <c r="J488" s="96">
        <f t="shared" si="50"/>
        <v>100</v>
      </c>
      <c r="K488" s="47">
        <f t="shared" si="52"/>
        <v>87.71878413983677</v>
      </c>
      <c r="L488" s="179">
        <f t="shared" si="51"/>
        <v>0.025195055318004395</v>
      </c>
    </row>
    <row r="489" spans="1:12" ht="11.25">
      <c r="A489" s="196"/>
      <c r="B489" s="205"/>
      <c r="C489" s="13">
        <v>4300</v>
      </c>
      <c r="D489" s="13" t="s">
        <v>110</v>
      </c>
      <c r="E489" s="15"/>
      <c r="F489" s="47"/>
      <c r="G489" s="15"/>
      <c r="H489" s="15"/>
      <c r="I489" s="15"/>
      <c r="J489" s="96"/>
      <c r="K489" s="47"/>
      <c r="L489" s="164"/>
    </row>
    <row r="490" spans="1:12" ht="62.25" customHeight="1">
      <c r="A490" s="192"/>
      <c r="B490" s="189">
        <v>85212</v>
      </c>
      <c r="C490" s="2"/>
      <c r="D490" s="2" t="s">
        <v>324</v>
      </c>
      <c r="E490" s="90">
        <f>SUM(E491:E509)</f>
        <v>2943359.8300000005</v>
      </c>
      <c r="F490" s="93">
        <v>99.8</v>
      </c>
      <c r="G490" s="90">
        <f>SUM(G491:G509)</f>
        <v>2825093</v>
      </c>
      <c r="H490" s="90">
        <f>SUM(H491:H509)</f>
        <v>2972242.999999999</v>
      </c>
      <c r="I490" s="90">
        <f>SUM(I491:I509)</f>
        <v>2966960.72</v>
      </c>
      <c r="J490" s="95">
        <f t="shared" si="50"/>
        <v>99.82227967228793</v>
      </c>
      <c r="K490" s="3">
        <f t="shared" si="52"/>
        <v>100.80183502402423</v>
      </c>
      <c r="L490" s="164">
        <f>(I490/$I$727)*100</f>
        <v>10.952846531957132</v>
      </c>
    </row>
    <row r="491" spans="1:12" ht="33.75">
      <c r="A491" s="192"/>
      <c r="B491" s="186"/>
      <c r="C491" s="13">
        <v>3020</v>
      </c>
      <c r="D491" s="13" t="s">
        <v>295</v>
      </c>
      <c r="E491" s="83">
        <v>772.99</v>
      </c>
      <c r="F491" s="97">
        <v>81</v>
      </c>
      <c r="G491" s="83">
        <v>976</v>
      </c>
      <c r="H491" s="83">
        <v>890.4</v>
      </c>
      <c r="I491" s="83">
        <v>792.1</v>
      </c>
      <c r="J491" s="97">
        <f t="shared" si="50"/>
        <v>88.96001796945193</v>
      </c>
      <c r="K491" s="47">
        <f t="shared" si="52"/>
        <v>102.47221826931785</v>
      </c>
      <c r="L491" s="165"/>
    </row>
    <row r="492" spans="1:12" ht="21" customHeight="1">
      <c r="A492" s="192"/>
      <c r="B492" s="186"/>
      <c r="C492" s="13">
        <v>3110</v>
      </c>
      <c r="D492" s="13" t="s">
        <v>92</v>
      </c>
      <c r="E492" s="83">
        <v>2817957.51</v>
      </c>
      <c r="F492" s="97">
        <v>100</v>
      </c>
      <c r="G492" s="83">
        <v>2694624</v>
      </c>
      <c r="H492" s="83">
        <v>2819056.28</v>
      </c>
      <c r="I492" s="83">
        <v>2819015.26</v>
      </c>
      <c r="J492" s="96">
        <f t="shared" si="50"/>
        <v>99.99854490311914</v>
      </c>
      <c r="K492" s="47">
        <f t="shared" si="52"/>
        <v>100.0375360521316</v>
      </c>
      <c r="L492" s="165">
        <f aca="true" t="shared" si="53" ref="L492:L508">(I492/$I$727)*100</f>
        <v>10.406690356866346</v>
      </c>
    </row>
    <row r="493" spans="1:12" ht="21" customHeight="1">
      <c r="A493" s="192"/>
      <c r="B493" s="186"/>
      <c r="C493" s="13">
        <v>4010</v>
      </c>
      <c r="D493" s="13" t="s">
        <v>267</v>
      </c>
      <c r="E493" s="83">
        <v>67710.84</v>
      </c>
      <c r="F493" s="97">
        <v>100</v>
      </c>
      <c r="G493" s="83">
        <v>70540</v>
      </c>
      <c r="H493" s="83">
        <v>77894</v>
      </c>
      <c r="I493" s="83">
        <v>77739.36</v>
      </c>
      <c r="J493" s="97">
        <f t="shared" si="50"/>
        <v>99.80147379772511</v>
      </c>
      <c r="K493" s="47">
        <f t="shared" si="52"/>
        <v>114.81080429662372</v>
      </c>
      <c r="L493" s="34">
        <f t="shared" si="53"/>
        <v>0.28698299705584474</v>
      </c>
    </row>
    <row r="494" spans="1:12" ht="21" customHeight="1">
      <c r="A494" s="192"/>
      <c r="B494" s="186"/>
      <c r="C494" s="13">
        <v>4040</v>
      </c>
      <c r="D494" s="13" t="s">
        <v>291</v>
      </c>
      <c r="E494" s="83">
        <v>5089.06</v>
      </c>
      <c r="F494" s="97">
        <v>100</v>
      </c>
      <c r="G494" s="83">
        <v>5312</v>
      </c>
      <c r="H494" s="83">
        <v>5471</v>
      </c>
      <c r="I494" s="83">
        <v>5470.8</v>
      </c>
      <c r="J494" s="97">
        <f t="shared" si="50"/>
        <v>99.99634436117711</v>
      </c>
      <c r="K494" s="47">
        <f t="shared" si="52"/>
        <v>107.50118882465523</v>
      </c>
      <c r="L494" s="34">
        <f t="shared" si="53"/>
        <v>0.020196031717949765</v>
      </c>
    </row>
    <row r="495" spans="1:12" ht="11.25" customHeight="1">
      <c r="A495" s="192"/>
      <c r="B495" s="186"/>
      <c r="C495" s="13">
        <v>4110</v>
      </c>
      <c r="D495" s="13" t="s">
        <v>117</v>
      </c>
      <c r="E495" s="83">
        <v>12136.63</v>
      </c>
      <c r="F495" s="97">
        <v>97.4</v>
      </c>
      <c r="G495" s="83">
        <v>13923</v>
      </c>
      <c r="H495" s="83">
        <v>13705</v>
      </c>
      <c r="I495" s="83">
        <v>13686.85</v>
      </c>
      <c r="J495" s="96">
        <f t="shared" si="50"/>
        <v>99.86756658153959</v>
      </c>
      <c r="K495" s="47">
        <f t="shared" si="52"/>
        <v>112.77306797686015</v>
      </c>
      <c r="L495" s="34">
        <f t="shared" si="53"/>
        <v>0.050526441602475096</v>
      </c>
    </row>
    <row r="496" spans="1:12" ht="21" customHeight="1">
      <c r="A496" s="192"/>
      <c r="B496" s="186"/>
      <c r="C496" s="13">
        <v>4120</v>
      </c>
      <c r="D496" s="13" t="s">
        <v>67</v>
      </c>
      <c r="E496" s="83">
        <v>1643.81</v>
      </c>
      <c r="F496" s="97">
        <v>92.7</v>
      </c>
      <c r="G496" s="83">
        <v>1981</v>
      </c>
      <c r="H496" s="83">
        <v>1951</v>
      </c>
      <c r="I496" s="83">
        <v>1947.6</v>
      </c>
      <c r="J496" s="96">
        <f t="shared" si="50"/>
        <v>99.82573039466939</v>
      </c>
      <c r="K496" s="47">
        <f t="shared" si="52"/>
        <v>118.48084632652191</v>
      </c>
      <c r="L496" s="34">
        <f t="shared" si="53"/>
        <v>0.00718976957188692</v>
      </c>
    </row>
    <row r="497" spans="1:12" ht="20.25" customHeight="1">
      <c r="A497" s="192"/>
      <c r="B497" s="186"/>
      <c r="C497" s="13">
        <v>4210</v>
      </c>
      <c r="D497" s="13" t="s">
        <v>14</v>
      </c>
      <c r="E497" s="83">
        <v>4666.97</v>
      </c>
      <c r="F497" s="97">
        <v>100</v>
      </c>
      <c r="G497" s="83">
        <v>4305</v>
      </c>
      <c r="H497" s="83">
        <v>4985.78</v>
      </c>
      <c r="I497" s="83">
        <v>4574.6</v>
      </c>
      <c r="J497" s="96">
        <f t="shared" si="50"/>
        <v>91.75294537665121</v>
      </c>
      <c r="K497" s="47">
        <f t="shared" si="52"/>
        <v>98.0207715069949</v>
      </c>
      <c r="L497" s="34">
        <f t="shared" si="53"/>
        <v>0.016887615467012687</v>
      </c>
    </row>
    <row r="498" spans="1:12" ht="11.25" customHeight="1">
      <c r="A498" s="192"/>
      <c r="B498" s="186"/>
      <c r="C498" s="13">
        <v>4260</v>
      </c>
      <c r="D498" s="13" t="s">
        <v>15</v>
      </c>
      <c r="E498" s="83">
        <v>3955</v>
      </c>
      <c r="F498" s="97">
        <v>95.9</v>
      </c>
      <c r="G498" s="83">
        <v>4122</v>
      </c>
      <c r="H498" s="83">
        <v>4122</v>
      </c>
      <c r="I498" s="83">
        <v>3721.45</v>
      </c>
      <c r="J498" s="96">
        <f t="shared" si="50"/>
        <v>90.2826297913634</v>
      </c>
      <c r="K498" s="47">
        <f t="shared" si="52"/>
        <v>94.09481668773704</v>
      </c>
      <c r="L498" s="34">
        <f t="shared" si="53"/>
        <v>0.013738122804117158</v>
      </c>
    </row>
    <row r="499" spans="1:12" ht="11.25" customHeight="1">
      <c r="A499" s="192"/>
      <c r="B499" s="186"/>
      <c r="C499" s="13">
        <v>4270</v>
      </c>
      <c r="D499" s="13" t="s">
        <v>17</v>
      </c>
      <c r="E499" s="83">
        <v>275</v>
      </c>
      <c r="F499" s="97">
        <v>36</v>
      </c>
      <c r="G499" s="83">
        <v>762</v>
      </c>
      <c r="H499" s="83">
        <v>619.46</v>
      </c>
      <c r="I499" s="83">
        <v>94.46</v>
      </c>
      <c r="J499" s="97">
        <f t="shared" si="50"/>
        <v>15.248765053433633</v>
      </c>
      <c r="K499" s="47">
        <f t="shared" si="52"/>
        <v>34.349090909090904</v>
      </c>
      <c r="L499" s="34">
        <f t="shared" si="53"/>
        <v>0.0003487089924832812</v>
      </c>
    </row>
    <row r="500" spans="1:12" ht="21.75" customHeight="1">
      <c r="A500" s="192"/>
      <c r="B500" s="186"/>
      <c r="C500" s="13">
        <v>4280</v>
      </c>
      <c r="D500" s="13" t="s">
        <v>70</v>
      </c>
      <c r="E500" s="83">
        <v>120</v>
      </c>
      <c r="F500" s="97">
        <v>100</v>
      </c>
      <c r="G500" s="83">
        <v>110</v>
      </c>
      <c r="H500" s="83">
        <v>106</v>
      </c>
      <c r="I500" s="83">
        <v>66</v>
      </c>
      <c r="J500" s="97">
        <f t="shared" si="50"/>
        <v>62.264150943396224</v>
      </c>
      <c r="K500" s="47">
        <f t="shared" si="52"/>
        <v>55.00000000000001</v>
      </c>
      <c r="L500" s="34">
        <f t="shared" si="53"/>
        <v>0.00024364591894872497</v>
      </c>
    </row>
    <row r="501" spans="1:12" ht="11.25" customHeight="1">
      <c r="A501" s="192"/>
      <c r="B501" s="186"/>
      <c r="C501" s="13">
        <v>4300</v>
      </c>
      <c r="D501" s="13" t="s">
        <v>110</v>
      </c>
      <c r="E501" s="83">
        <v>21698.97</v>
      </c>
      <c r="F501" s="97">
        <v>90.4</v>
      </c>
      <c r="G501" s="83">
        <v>19769</v>
      </c>
      <c r="H501" s="83">
        <v>18635.76</v>
      </c>
      <c r="I501" s="83">
        <v>17021.24</v>
      </c>
      <c r="J501" s="96">
        <f t="shared" si="50"/>
        <v>91.33644133644135</v>
      </c>
      <c r="K501" s="47">
        <f t="shared" si="52"/>
        <v>78.44261732238904</v>
      </c>
      <c r="L501" s="34">
        <f t="shared" si="53"/>
        <v>0.06283569184010296</v>
      </c>
    </row>
    <row r="502" spans="1:12" ht="42" customHeight="1">
      <c r="A502" s="192"/>
      <c r="B502" s="186"/>
      <c r="C502" s="13">
        <v>4370</v>
      </c>
      <c r="D502" s="13" t="s">
        <v>272</v>
      </c>
      <c r="E502" s="83">
        <v>743.56</v>
      </c>
      <c r="F502" s="97">
        <v>74.7</v>
      </c>
      <c r="G502" s="83">
        <v>1595</v>
      </c>
      <c r="H502" s="83">
        <v>1247</v>
      </c>
      <c r="I502" s="83">
        <v>400.93</v>
      </c>
      <c r="J502" s="96">
        <f t="shared" si="50"/>
        <v>32.15156375300722</v>
      </c>
      <c r="K502" s="47">
        <f t="shared" si="52"/>
        <v>53.92032922696218</v>
      </c>
      <c r="L502" s="34">
        <f t="shared" si="53"/>
        <v>0.0014800751255168532</v>
      </c>
    </row>
    <row r="503" spans="1:12" ht="30.75" customHeight="1">
      <c r="A503" s="192"/>
      <c r="B503" s="186"/>
      <c r="C503" s="13">
        <v>4400</v>
      </c>
      <c r="D503" s="13" t="s">
        <v>146</v>
      </c>
      <c r="E503" s="83">
        <v>1926.2</v>
      </c>
      <c r="F503" s="97">
        <v>100</v>
      </c>
      <c r="G503" s="83">
        <v>1927</v>
      </c>
      <c r="H503" s="83">
        <v>1991</v>
      </c>
      <c r="I503" s="83">
        <v>1989.96</v>
      </c>
      <c r="J503" s="97">
        <f t="shared" si="50"/>
        <v>99.94776494224008</v>
      </c>
      <c r="K503" s="47">
        <f t="shared" si="52"/>
        <v>103.3101443256152</v>
      </c>
      <c r="L503" s="34">
        <f t="shared" si="53"/>
        <v>0.0073461459525940125</v>
      </c>
    </row>
    <row r="504" spans="1:12" ht="19.5" customHeight="1">
      <c r="A504" s="192"/>
      <c r="B504" s="186"/>
      <c r="C504" s="13">
        <v>4410</v>
      </c>
      <c r="D504" s="13" t="s">
        <v>64</v>
      </c>
      <c r="E504" s="83">
        <v>65</v>
      </c>
      <c r="F504" s="97">
        <v>67.7</v>
      </c>
      <c r="G504" s="83">
        <v>213</v>
      </c>
      <c r="H504" s="83">
        <v>193</v>
      </c>
      <c r="I504" s="83">
        <v>151.5</v>
      </c>
      <c r="J504" s="96">
        <f t="shared" si="50"/>
        <v>78.49740932642487</v>
      </c>
      <c r="K504" s="47">
        <f t="shared" si="52"/>
        <v>233.0769230769231</v>
      </c>
      <c r="L504" s="34">
        <f t="shared" si="53"/>
        <v>0.0005592781321323005</v>
      </c>
    </row>
    <row r="505" spans="1:12" ht="19.5" customHeight="1">
      <c r="A505" s="192"/>
      <c r="B505" s="186"/>
      <c r="C505" s="13">
        <v>4430</v>
      </c>
      <c r="D505" s="13" t="s">
        <v>33</v>
      </c>
      <c r="E505" s="83"/>
      <c r="F505" s="97"/>
      <c r="G505" s="83"/>
      <c r="H505" s="83">
        <v>9500</v>
      </c>
      <c r="I505" s="83">
        <v>8761.47</v>
      </c>
      <c r="J505" s="96">
        <f t="shared" si="50"/>
        <v>92.226</v>
      </c>
      <c r="K505" s="47"/>
      <c r="L505" s="34">
        <f t="shared" si="53"/>
        <v>0.03234388499229826</v>
      </c>
    </row>
    <row r="506" spans="1:12" ht="11.25" customHeight="1">
      <c r="A506" s="192"/>
      <c r="B506" s="186"/>
      <c r="C506" s="13">
        <v>4440</v>
      </c>
      <c r="D506" s="13" t="s">
        <v>119</v>
      </c>
      <c r="E506" s="83">
        <v>2734.82</v>
      </c>
      <c r="F506" s="97">
        <v>95</v>
      </c>
      <c r="G506" s="83">
        <v>2888</v>
      </c>
      <c r="H506" s="83">
        <v>3083</v>
      </c>
      <c r="I506" s="83">
        <v>2734.82</v>
      </c>
      <c r="J506" s="97">
        <f t="shared" si="50"/>
        <v>88.70645475186507</v>
      </c>
      <c r="K506" s="47">
        <f t="shared" si="52"/>
        <v>100</v>
      </c>
      <c r="L506" s="34">
        <f t="shared" si="53"/>
        <v>0.010095874728172001</v>
      </c>
    </row>
    <row r="507" spans="1:12" ht="11.25" customHeight="1">
      <c r="A507" s="192"/>
      <c r="B507" s="186"/>
      <c r="C507" s="13">
        <v>4580</v>
      </c>
      <c r="D507" s="13" t="s">
        <v>259</v>
      </c>
      <c r="E507" s="83"/>
      <c r="F507" s="97"/>
      <c r="G507" s="83"/>
      <c r="H507" s="83">
        <v>6696.32</v>
      </c>
      <c r="I507" s="83">
        <v>6696.32</v>
      </c>
      <c r="J507" s="97">
        <f t="shared" si="50"/>
        <v>100</v>
      </c>
      <c r="K507" s="47"/>
      <c r="L507" s="34">
        <f t="shared" si="53"/>
        <v>0.024720167272344332</v>
      </c>
    </row>
    <row r="508" spans="1:12" ht="45">
      <c r="A508" s="192"/>
      <c r="B508" s="186"/>
      <c r="C508" s="13">
        <v>4700</v>
      </c>
      <c r="D508" s="13" t="s">
        <v>296</v>
      </c>
      <c r="E508" s="83">
        <v>1776</v>
      </c>
      <c r="F508" s="97">
        <v>87</v>
      </c>
      <c r="G508" s="83">
        <v>2046</v>
      </c>
      <c r="H508" s="83">
        <v>2096</v>
      </c>
      <c r="I508" s="83">
        <v>2096</v>
      </c>
      <c r="J508" s="97">
        <f t="shared" si="50"/>
        <v>100</v>
      </c>
      <c r="K508" s="47">
        <f t="shared" si="52"/>
        <v>118.01801801801801</v>
      </c>
      <c r="L508" s="34">
        <f t="shared" si="53"/>
        <v>0.007737603729038297</v>
      </c>
    </row>
    <row r="509" spans="1:12" ht="11.25" customHeight="1">
      <c r="A509" s="192"/>
      <c r="B509" s="188"/>
      <c r="C509" s="13">
        <v>4950</v>
      </c>
      <c r="D509" s="13" t="s">
        <v>258</v>
      </c>
      <c r="E509" s="83">
        <v>87.47</v>
      </c>
      <c r="F509" s="97">
        <v>100</v>
      </c>
      <c r="G509" s="83"/>
      <c r="H509" s="83"/>
      <c r="I509" s="83"/>
      <c r="J509" s="97"/>
      <c r="K509" s="47"/>
      <c r="L509" s="34"/>
    </row>
    <row r="510" spans="1:12" ht="30.75" customHeight="1">
      <c r="A510" s="192"/>
      <c r="B510" s="198">
        <v>85213</v>
      </c>
      <c r="C510" s="2"/>
      <c r="D510" s="2" t="s">
        <v>120</v>
      </c>
      <c r="E510" s="81">
        <f>E511</f>
        <v>33177.45</v>
      </c>
      <c r="F510" s="93">
        <v>99.5</v>
      </c>
      <c r="G510" s="90">
        <f>+G511</f>
        <v>33313</v>
      </c>
      <c r="H510" s="90">
        <f>+H511</f>
        <v>36261</v>
      </c>
      <c r="I510" s="90">
        <f>+I511</f>
        <v>35980.24</v>
      </c>
      <c r="J510" s="95">
        <f t="shared" si="50"/>
        <v>99.22572460770525</v>
      </c>
      <c r="K510" s="3">
        <f t="shared" si="52"/>
        <v>108.44787649442618</v>
      </c>
      <c r="L510" s="155">
        <f aca="true" t="shared" si="54" ref="L510:L517">(I510/$I$727)*100</f>
        <v>0.13282482786054048</v>
      </c>
    </row>
    <row r="511" spans="1:12" ht="24" customHeight="1">
      <c r="A511" s="192"/>
      <c r="B511" s="198"/>
      <c r="C511" s="13">
        <v>4130</v>
      </c>
      <c r="D511" s="13" t="s">
        <v>325</v>
      </c>
      <c r="E511" s="83">
        <v>33177.45</v>
      </c>
      <c r="F511" s="97">
        <v>99.5</v>
      </c>
      <c r="G511" s="83">
        <v>33313</v>
      </c>
      <c r="H511" s="83">
        <v>36261</v>
      </c>
      <c r="I511" s="83">
        <v>35980.24</v>
      </c>
      <c r="J511" s="96">
        <f t="shared" si="50"/>
        <v>99.22572460770525</v>
      </c>
      <c r="K511" s="47">
        <f t="shared" si="52"/>
        <v>108.44787649442618</v>
      </c>
      <c r="L511" s="34">
        <f t="shared" si="54"/>
        <v>0.13282482786054048</v>
      </c>
    </row>
    <row r="512" spans="1:12" ht="21.75" customHeight="1">
      <c r="A512" s="192"/>
      <c r="B512" s="189">
        <v>85214</v>
      </c>
      <c r="C512" s="13"/>
      <c r="D512" s="2" t="s">
        <v>121</v>
      </c>
      <c r="E512" s="90">
        <f>E513</f>
        <v>84371.69</v>
      </c>
      <c r="F512" s="93">
        <v>83.4</v>
      </c>
      <c r="G512" s="90">
        <f>G513</f>
        <v>100000</v>
      </c>
      <c r="H512" s="90">
        <f>H513</f>
        <v>95030</v>
      </c>
      <c r="I512" s="90">
        <f>I513</f>
        <v>90214.5</v>
      </c>
      <c r="J512" s="95">
        <f>(I512/H512)*100</f>
        <v>94.93265284646954</v>
      </c>
      <c r="K512" s="3">
        <f t="shared" si="52"/>
        <v>106.9250835203135</v>
      </c>
      <c r="L512" s="155">
        <f t="shared" si="54"/>
        <v>0.33303628416666287</v>
      </c>
    </row>
    <row r="513" spans="1:12" ht="23.25" customHeight="1">
      <c r="A513" s="192"/>
      <c r="B513" s="186"/>
      <c r="C513" s="13">
        <v>3110</v>
      </c>
      <c r="D513" s="13" t="s">
        <v>122</v>
      </c>
      <c r="E513" s="83">
        <v>84371.69</v>
      </c>
      <c r="F513" s="97">
        <v>83.4</v>
      </c>
      <c r="G513" s="83">
        <v>100000</v>
      </c>
      <c r="H513" s="83">
        <v>95030</v>
      </c>
      <c r="I513" s="83">
        <v>90214.5</v>
      </c>
      <c r="J513" s="96">
        <f t="shared" si="50"/>
        <v>94.93265284646954</v>
      </c>
      <c r="K513" s="47">
        <f t="shared" si="52"/>
        <v>106.9250835203135</v>
      </c>
      <c r="L513" s="34">
        <f t="shared" si="54"/>
        <v>0.33303628416666287</v>
      </c>
    </row>
    <row r="514" spans="1:12" ht="22.5" customHeight="1">
      <c r="A514" s="192"/>
      <c r="B514" s="189">
        <v>85215</v>
      </c>
      <c r="C514" s="2"/>
      <c r="D514" s="2" t="s">
        <v>123</v>
      </c>
      <c r="E514" s="90">
        <f>E515+E516+E517+E518</f>
        <v>121544.26</v>
      </c>
      <c r="F514" s="93">
        <v>99.6</v>
      </c>
      <c r="G514" s="90">
        <f>G515+G516+G518+G517</f>
        <v>110000</v>
      </c>
      <c r="H514" s="90">
        <f>H515+H516+H518+H517</f>
        <v>127968.01000000001</v>
      </c>
      <c r="I514" s="90">
        <f>I515+I516+I518+I517</f>
        <v>127773.76</v>
      </c>
      <c r="J514" s="95">
        <f t="shared" si="50"/>
        <v>99.84820425042163</v>
      </c>
      <c r="K514" s="3">
        <f t="shared" si="52"/>
        <v>105.12529345277186</v>
      </c>
      <c r="L514" s="34">
        <f t="shared" si="54"/>
        <v>0.4716902298899066</v>
      </c>
    </row>
    <row r="515" spans="1:12" ht="22.5">
      <c r="A515" s="192"/>
      <c r="B515" s="186"/>
      <c r="C515" s="13">
        <v>3110</v>
      </c>
      <c r="D515" s="13" t="s">
        <v>92</v>
      </c>
      <c r="E515" s="83">
        <v>121544.26</v>
      </c>
      <c r="F515" s="97">
        <v>99.6</v>
      </c>
      <c r="G515" s="83">
        <v>110000</v>
      </c>
      <c r="H515" s="83">
        <v>127956.49</v>
      </c>
      <c r="I515" s="83">
        <v>127769.75</v>
      </c>
      <c r="J515" s="96">
        <f t="shared" si="50"/>
        <v>99.85405976672226</v>
      </c>
      <c r="K515" s="47">
        <f t="shared" si="52"/>
        <v>105.1219942430848</v>
      </c>
      <c r="L515" s="34">
        <f t="shared" si="54"/>
        <v>0.4716754265545281</v>
      </c>
    </row>
    <row r="516" spans="1:12" ht="22.5">
      <c r="A516" s="192"/>
      <c r="B516" s="187"/>
      <c r="C516" s="13">
        <v>4210</v>
      </c>
      <c r="D516" s="13" t="s">
        <v>14</v>
      </c>
      <c r="E516" s="83"/>
      <c r="F516" s="97"/>
      <c r="G516" s="83"/>
      <c r="H516" s="83">
        <v>8.52</v>
      </c>
      <c r="I516" s="83">
        <v>3.23</v>
      </c>
      <c r="J516" s="96">
        <f t="shared" si="50"/>
        <v>37.91079812206573</v>
      </c>
      <c r="K516" s="47"/>
      <c r="L516" s="34">
        <f t="shared" si="54"/>
        <v>1.1923883609157298E-05</v>
      </c>
    </row>
    <row r="517" spans="1:12" ht="20.25" customHeight="1">
      <c r="A517" s="192"/>
      <c r="B517" s="187"/>
      <c r="C517" s="13">
        <v>4300</v>
      </c>
      <c r="D517" s="13" t="s">
        <v>19</v>
      </c>
      <c r="E517" s="83"/>
      <c r="F517" s="97"/>
      <c r="G517" s="83"/>
      <c r="H517" s="83">
        <v>2.24</v>
      </c>
      <c r="I517" s="83">
        <v>0.78</v>
      </c>
      <c r="J517" s="96">
        <f t="shared" si="50"/>
        <v>34.82142857142857</v>
      </c>
      <c r="K517" s="47"/>
      <c r="L517" s="34">
        <f t="shared" si="54"/>
        <v>2.8794517693940223E-06</v>
      </c>
    </row>
    <row r="518" spans="1:12" ht="45">
      <c r="A518" s="192"/>
      <c r="B518" s="188"/>
      <c r="C518" s="13">
        <v>4370</v>
      </c>
      <c r="D518" s="13" t="s">
        <v>272</v>
      </c>
      <c r="E518" s="83"/>
      <c r="F518" s="97"/>
      <c r="G518" s="83"/>
      <c r="H518" s="83">
        <v>0.76</v>
      </c>
      <c r="I518" s="83"/>
      <c r="J518" s="96">
        <f t="shared" si="50"/>
        <v>0</v>
      </c>
      <c r="K518" s="47"/>
      <c r="L518" s="34"/>
    </row>
    <row r="519" spans="1:12" s="23" customFormat="1" ht="12.75" customHeight="1">
      <c r="A519" s="192"/>
      <c r="B519" s="99">
        <v>85216</v>
      </c>
      <c r="C519" s="2"/>
      <c r="D519" s="2" t="s">
        <v>203</v>
      </c>
      <c r="E519" s="5">
        <f>E520</f>
        <v>257009.76</v>
      </c>
      <c r="F519" s="3">
        <v>98.6</v>
      </c>
      <c r="G519" s="5">
        <f>G520</f>
        <v>260000</v>
      </c>
      <c r="H519" s="5">
        <f>H520</f>
        <v>264646</v>
      </c>
      <c r="I519" s="5">
        <f>I520</f>
        <v>264397.7</v>
      </c>
      <c r="J519" s="95">
        <f t="shared" si="50"/>
        <v>99.90617655282907</v>
      </c>
      <c r="K519" s="3">
        <f t="shared" si="52"/>
        <v>102.87457565813843</v>
      </c>
      <c r="L519" s="164">
        <f>(I519/$I$727)*100</f>
        <v>0.9760518270368076</v>
      </c>
    </row>
    <row r="520" spans="1:12" ht="21" customHeight="1">
      <c r="A520" s="192"/>
      <c r="B520" s="99"/>
      <c r="C520" s="13">
        <v>3110</v>
      </c>
      <c r="D520" s="13" t="s">
        <v>92</v>
      </c>
      <c r="E520" s="83">
        <v>257009.76</v>
      </c>
      <c r="F520" s="97">
        <v>98.6</v>
      </c>
      <c r="G520" s="83">
        <v>260000</v>
      </c>
      <c r="H520" s="83">
        <v>264646</v>
      </c>
      <c r="I520" s="83">
        <v>264397.7</v>
      </c>
      <c r="J520" s="22">
        <f t="shared" si="50"/>
        <v>99.90617655282907</v>
      </c>
      <c r="K520" s="47">
        <f t="shared" si="52"/>
        <v>102.87457565813843</v>
      </c>
      <c r="L520" s="165">
        <f>(I520/$I$727)*100</f>
        <v>0.9760518270368076</v>
      </c>
    </row>
    <row r="521" spans="1:12" ht="21">
      <c r="A521" s="192"/>
      <c r="B521" s="189">
        <v>85219</v>
      </c>
      <c r="C521" s="2"/>
      <c r="D521" s="2" t="s">
        <v>124</v>
      </c>
      <c r="E521" s="90">
        <f>SUM(E522:E544)</f>
        <v>528616.72</v>
      </c>
      <c r="F521" s="93">
        <v>97.3</v>
      </c>
      <c r="G521" s="90">
        <f>SUM(G522:G544)</f>
        <v>537334</v>
      </c>
      <c r="H521" s="90">
        <f>SUM(H522:H544)</f>
        <v>599828</v>
      </c>
      <c r="I521" s="90">
        <f>SUM(I522:I544)</f>
        <v>583012.15</v>
      </c>
      <c r="J521" s="95">
        <f t="shared" si="50"/>
        <v>97.19655467900799</v>
      </c>
      <c r="K521" s="3">
        <f t="shared" si="52"/>
        <v>110.29014557087791</v>
      </c>
      <c r="L521" s="164">
        <f>(I521/$I$727)*100</f>
        <v>2.1522504703791197</v>
      </c>
    </row>
    <row r="522" spans="1:12" ht="35.25" customHeight="1">
      <c r="A522" s="192"/>
      <c r="B522" s="186"/>
      <c r="C522" s="13">
        <v>3020</v>
      </c>
      <c r="D522" s="13" t="s">
        <v>295</v>
      </c>
      <c r="E522" s="83">
        <v>4130.12</v>
      </c>
      <c r="F522" s="97">
        <v>71</v>
      </c>
      <c r="G522" s="83">
        <v>5920</v>
      </c>
      <c r="H522" s="83">
        <v>5920</v>
      </c>
      <c r="I522" s="83">
        <v>4645.81</v>
      </c>
      <c r="J522" s="97">
        <f t="shared" si="50"/>
        <v>78.47652027027027</v>
      </c>
      <c r="K522" s="47">
        <f t="shared" si="52"/>
        <v>112.48607788635682</v>
      </c>
      <c r="L522" s="165">
        <f aca="true" t="shared" si="55" ref="L522:L535">(I522/$I$727)*100</f>
        <v>0.017150494647139032</v>
      </c>
    </row>
    <row r="523" spans="1:12" ht="22.5">
      <c r="A523" s="192"/>
      <c r="B523" s="186"/>
      <c r="C523" s="13">
        <v>4010</v>
      </c>
      <c r="D523" s="13" t="s">
        <v>116</v>
      </c>
      <c r="E523" s="83">
        <v>336892.75</v>
      </c>
      <c r="F523" s="97">
        <v>100</v>
      </c>
      <c r="G523" s="83">
        <v>335000</v>
      </c>
      <c r="H523" s="83">
        <v>388670</v>
      </c>
      <c r="I523" s="83">
        <v>387129.15</v>
      </c>
      <c r="J523" s="96">
        <f t="shared" si="50"/>
        <v>99.6035582885224</v>
      </c>
      <c r="K523" s="47">
        <f t="shared" si="52"/>
        <v>114.91168925422113</v>
      </c>
      <c r="L523" s="165">
        <f t="shared" si="55"/>
        <v>1.4291278409634667</v>
      </c>
    </row>
    <row r="524" spans="1:12" ht="24" customHeight="1">
      <c r="A524" s="192"/>
      <c r="B524" s="186"/>
      <c r="C524" s="13">
        <v>4040</v>
      </c>
      <c r="D524" s="13" t="s">
        <v>291</v>
      </c>
      <c r="E524" s="83">
        <v>25584.51</v>
      </c>
      <c r="F524" s="97">
        <v>100</v>
      </c>
      <c r="G524" s="83">
        <v>27552</v>
      </c>
      <c r="H524" s="83">
        <v>27474</v>
      </c>
      <c r="I524" s="83">
        <v>27473.99</v>
      </c>
      <c r="J524" s="97">
        <f t="shared" si="50"/>
        <v>99.99996360195094</v>
      </c>
      <c r="K524" s="47">
        <f t="shared" si="52"/>
        <v>107.38524990316407</v>
      </c>
      <c r="L524" s="165">
        <f t="shared" si="55"/>
        <v>0.10142311425360728</v>
      </c>
    </row>
    <row r="525" spans="1:12" ht="11.25">
      <c r="A525" s="192"/>
      <c r="B525" s="186"/>
      <c r="C525" s="13">
        <v>4110</v>
      </c>
      <c r="D525" s="13" t="s">
        <v>117</v>
      </c>
      <c r="E525" s="83">
        <v>62284.37</v>
      </c>
      <c r="F525" s="97">
        <v>100</v>
      </c>
      <c r="G525" s="83">
        <v>58000</v>
      </c>
      <c r="H525" s="83">
        <v>66692</v>
      </c>
      <c r="I525" s="83">
        <v>65129.42</v>
      </c>
      <c r="J525" s="97">
        <f>(I525/H525)*100</f>
        <v>97.65702033227373</v>
      </c>
      <c r="K525" s="47">
        <f t="shared" si="52"/>
        <v>104.56783941139646</v>
      </c>
      <c r="L525" s="165">
        <f t="shared" si="55"/>
        <v>0.24043208161359797</v>
      </c>
    </row>
    <row r="526" spans="1:12" ht="22.5">
      <c r="A526" s="192"/>
      <c r="B526" s="186"/>
      <c r="C526" s="13">
        <v>4120</v>
      </c>
      <c r="D526" s="13" t="s">
        <v>67</v>
      </c>
      <c r="E526" s="83">
        <v>6909.91</v>
      </c>
      <c r="F526" s="97">
        <v>81.1</v>
      </c>
      <c r="G526" s="83">
        <v>8172</v>
      </c>
      <c r="H526" s="83">
        <v>6949</v>
      </c>
      <c r="I526" s="83">
        <v>6935.75</v>
      </c>
      <c r="J526" s="96">
        <f t="shared" si="50"/>
        <v>99.80932508274572</v>
      </c>
      <c r="K526" s="47">
        <f t="shared" si="52"/>
        <v>100.37395566657163</v>
      </c>
      <c r="L526" s="165">
        <f t="shared" si="55"/>
        <v>0.02560404821740332</v>
      </c>
    </row>
    <row r="527" spans="1:12" ht="22.5">
      <c r="A527" s="192"/>
      <c r="B527" s="186"/>
      <c r="C527" s="13">
        <v>4170</v>
      </c>
      <c r="D527" s="13" t="s">
        <v>30</v>
      </c>
      <c r="E527" s="83">
        <v>1058.99</v>
      </c>
      <c r="F527" s="97">
        <v>30</v>
      </c>
      <c r="G527" s="83">
        <v>4000</v>
      </c>
      <c r="H527" s="83">
        <v>1003</v>
      </c>
      <c r="I527" s="83">
        <v>1002.76</v>
      </c>
      <c r="J527" s="97">
        <f t="shared" si="50"/>
        <v>99.97607178464605</v>
      </c>
      <c r="K527" s="47">
        <f t="shared" si="52"/>
        <v>94.69022370371769</v>
      </c>
      <c r="L527" s="165">
        <f t="shared" si="55"/>
        <v>0.0037017936618942947</v>
      </c>
    </row>
    <row r="528" spans="1:12" ht="20.25" customHeight="1">
      <c r="A528" s="192"/>
      <c r="B528" s="186"/>
      <c r="C528" s="13">
        <v>4210</v>
      </c>
      <c r="D528" s="13" t="s">
        <v>14</v>
      </c>
      <c r="E528" s="83">
        <v>25043.05</v>
      </c>
      <c r="F528" s="97">
        <v>94.9</v>
      </c>
      <c r="G528" s="83">
        <v>25000</v>
      </c>
      <c r="H528" s="83">
        <v>22013</v>
      </c>
      <c r="I528" s="83">
        <v>20887.38</v>
      </c>
      <c r="J528" s="96">
        <f t="shared" si="50"/>
        <v>94.88656702857404</v>
      </c>
      <c r="K528" s="47">
        <f t="shared" si="52"/>
        <v>83.4058950487261</v>
      </c>
      <c r="L528" s="165">
        <f t="shared" si="55"/>
        <v>0.07710795294744273</v>
      </c>
    </row>
    <row r="529" spans="1:12" ht="11.25">
      <c r="A529" s="192"/>
      <c r="B529" s="186"/>
      <c r="C529" s="13">
        <v>4260</v>
      </c>
      <c r="D529" s="13" t="s">
        <v>15</v>
      </c>
      <c r="E529" s="83">
        <v>13341.16</v>
      </c>
      <c r="F529" s="97">
        <v>79.1</v>
      </c>
      <c r="G529" s="83">
        <v>17281</v>
      </c>
      <c r="H529" s="83">
        <v>17281</v>
      </c>
      <c r="I529" s="83">
        <v>12390.16</v>
      </c>
      <c r="J529" s="96">
        <f t="shared" si="50"/>
        <v>71.69816561541577</v>
      </c>
      <c r="K529" s="47">
        <f t="shared" si="52"/>
        <v>92.87168432130339</v>
      </c>
      <c r="L529" s="165">
        <f t="shared" si="55"/>
        <v>0.045739574532147484</v>
      </c>
    </row>
    <row r="530" spans="1:12" ht="22.5">
      <c r="A530" s="192"/>
      <c r="B530" s="186"/>
      <c r="C530" s="13">
        <v>4270</v>
      </c>
      <c r="D530" s="13" t="s">
        <v>17</v>
      </c>
      <c r="E530" s="83">
        <v>4569.11</v>
      </c>
      <c r="F530" s="97">
        <v>95.1</v>
      </c>
      <c r="G530" s="83">
        <v>4921</v>
      </c>
      <c r="H530" s="83">
        <v>6961</v>
      </c>
      <c r="I530" s="83">
        <v>6961.34</v>
      </c>
      <c r="J530" s="96">
        <f t="shared" si="50"/>
        <v>100.00488435569603</v>
      </c>
      <c r="K530" s="47">
        <f t="shared" si="52"/>
        <v>152.3565858558888</v>
      </c>
      <c r="L530" s="165">
        <f t="shared" si="55"/>
        <v>0.025698516385068444</v>
      </c>
    </row>
    <row r="531" spans="1:12" ht="22.5">
      <c r="A531" s="192"/>
      <c r="B531" s="186"/>
      <c r="C531" s="13">
        <v>4280</v>
      </c>
      <c r="D531" s="13" t="s">
        <v>70</v>
      </c>
      <c r="E531" s="83">
        <v>474</v>
      </c>
      <c r="F531" s="97">
        <v>100</v>
      </c>
      <c r="G531" s="83">
        <v>485</v>
      </c>
      <c r="H531" s="83">
        <v>485</v>
      </c>
      <c r="I531" s="83">
        <v>180</v>
      </c>
      <c r="J531" s="97">
        <f t="shared" si="50"/>
        <v>37.11340206185567</v>
      </c>
      <c r="K531" s="47">
        <f t="shared" si="52"/>
        <v>37.9746835443038</v>
      </c>
      <c r="L531" s="165">
        <f t="shared" si="55"/>
        <v>0.000664488869860159</v>
      </c>
    </row>
    <row r="532" spans="1:12" ht="11.25">
      <c r="A532" s="192"/>
      <c r="B532" s="186"/>
      <c r="C532" s="13">
        <v>4300</v>
      </c>
      <c r="D532" s="13" t="s">
        <v>110</v>
      </c>
      <c r="E532" s="83">
        <v>16344.24</v>
      </c>
      <c r="F532" s="97">
        <v>97</v>
      </c>
      <c r="G532" s="83">
        <v>17025</v>
      </c>
      <c r="H532" s="83">
        <v>20500</v>
      </c>
      <c r="I532" s="83">
        <v>18270.76</v>
      </c>
      <c r="J532" s="97">
        <f t="shared" si="50"/>
        <v>89.12565853658536</v>
      </c>
      <c r="K532" s="47">
        <f t="shared" si="52"/>
        <v>111.78714947896016</v>
      </c>
      <c r="L532" s="165">
        <f t="shared" si="55"/>
        <v>0.06744842591047888</v>
      </c>
    </row>
    <row r="533" spans="1:12" ht="21.75" customHeight="1">
      <c r="A533" s="192"/>
      <c r="B533" s="186"/>
      <c r="C533" s="13">
        <v>4350</v>
      </c>
      <c r="D533" s="13" t="s">
        <v>125</v>
      </c>
      <c r="E533" s="83">
        <v>588</v>
      </c>
      <c r="F533" s="97">
        <v>80</v>
      </c>
      <c r="G533" s="83">
        <v>754</v>
      </c>
      <c r="H533" s="83">
        <v>754</v>
      </c>
      <c r="I533" s="83">
        <v>588</v>
      </c>
      <c r="J533" s="97">
        <f t="shared" si="50"/>
        <v>77.9840848806366</v>
      </c>
      <c r="K533" s="47">
        <f t="shared" si="52"/>
        <v>100</v>
      </c>
      <c r="L533" s="164">
        <f t="shared" si="55"/>
        <v>0.002170663641543186</v>
      </c>
    </row>
    <row r="534" spans="1:12" ht="46.5" customHeight="1">
      <c r="A534" s="192"/>
      <c r="B534" s="186"/>
      <c r="C534" s="13">
        <v>4360</v>
      </c>
      <c r="D534" s="13" t="s">
        <v>271</v>
      </c>
      <c r="E534" s="83">
        <v>277.77</v>
      </c>
      <c r="F534" s="97">
        <v>90</v>
      </c>
      <c r="G534" s="83">
        <v>315</v>
      </c>
      <c r="H534" s="83">
        <v>315</v>
      </c>
      <c r="I534" s="83">
        <v>266.52</v>
      </c>
      <c r="J534" s="97">
        <f t="shared" si="50"/>
        <v>84.60952380952381</v>
      </c>
      <c r="K534" s="47">
        <f t="shared" si="52"/>
        <v>95.94988659682471</v>
      </c>
      <c r="L534" s="164">
        <f t="shared" si="55"/>
        <v>0.000983886519972942</v>
      </c>
    </row>
    <row r="535" spans="1:12" ht="47.25" customHeight="1">
      <c r="A535" s="192"/>
      <c r="B535" s="186"/>
      <c r="C535" s="13">
        <v>4370</v>
      </c>
      <c r="D535" s="13" t="s">
        <v>272</v>
      </c>
      <c r="E535" s="83">
        <v>2585.72</v>
      </c>
      <c r="F535" s="97">
        <v>89</v>
      </c>
      <c r="G535" s="83">
        <v>2456</v>
      </c>
      <c r="H535" s="83">
        <v>2456</v>
      </c>
      <c r="I535" s="83">
        <v>1538.38</v>
      </c>
      <c r="J535" s="97">
        <f t="shared" si="50"/>
        <v>62.637622149837135</v>
      </c>
      <c r="K535" s="47">
        <f t="shared" si="52"/>
        <v>59.495227634856064</v>
      </c>
      <c r="L535" s="164">
        <f t="shared" si="55"/>
        <v>0.005679091042308175</v>
      </c>
    </row>
    <row r="536" spans="1:12" ht="47.25" customHeight="1">
      <c r="A536" s="192"/>
      <c r="B536" s="186"/>
      <c r="C536" s="13">
        <v>4390</v>
      </c>
      <c r="D536" s="13" t="s">
        <v>297</v>
      </c>
      <c r="E536" s="83"/>
      <c r="F536" s="97"/>
      <c r="G536" s="83">
        <v>20</v>
      </c>
      <c r="H536" s="83">
        <v>20</v>
      </c>
      <c r="I536" s="83"/>
      <c r="J536" s="97">
        <f t="shared" si="50"/>
        <v>0</v>
      </c>
      <c r="K536" s="47"/>
      <c r="L536" s="164"/>
    </row>
    <row r="537" spans="1:12" ht="33" customHeight="1">
      <c r="A537" s="192"/>
      <c r="B537" s="186"/>
      <c r="C537" s="13">
        <v>4400</v>
      </c>
      <c r="D537" s="13" t="s">
        <v>146</v>
      </c>
      <c r="E537" s="83">
        <v>8116.13</v>
      </c>
      <c r="F537" s="97">
        <v>100</v>
      </c>
      <c r="G537" s="83">
        <v>7894</v>
      </c>
      <c r="H537" s="83">
        <v>8828</v>
      </c>
      <c r="I537" s="83">
        <v>8827.44</v>
      </c>
      <c r="J537" s="97">
        <f t="shared" si="50"/>
        <v>99.99365654734935</v>
      </c>
      <c r="K537" s="47">
        <f t="shared" si="52"/>
        <v>108.76415237311379</v>
      </c>
      <c r="L537" s="164"/>
    </row>
    <row r="538" spans="1:12" ht="22.5">
      <c r="A538" s="192"/>
      <c r="B538" s="186"/>
      <c r="C538" s="13">
        <v>4410</v>
      </c>
      <c r="D538" s="13" t="s">
        <v>64</v>
      </c>
      <c r="E538" s="83">
        <v>1086.55</v>
      </c>
      <c r="F538" s="97">
        <v>98.8</v>
      </c>
      <c r="G538" s="83">
        <v>768</v>
      </c>
      <c r="H538" s="83">
        <v>968</v>
      </c>
      <c r="I538" s="83">
        <v>749.29</v>
      </c>
      <c r="J538" s="96">
        <f t="shared" si="50"/>
        <v>77.40599173553719</v>
      </c>
      <c r="K538" s="47">
        <f t="shared" si="52"/>
        <v>68.96047121623488</v>
      </c>
      <c r="L538" s="164"/>
    </row>
    <row r="539" spans="1:12" ht="22.5" customHeight="1">
      <c r="A539" s="192"/>
      <c r="B539" s="186"/>
      <c r="C539" s="13">
        <v>4420</v>
      </c>
      <c r="D539" s="13" t="s">
        <v>65</v>
      </c>
      <c r="E539" s="83"/>
      <c r="F539" s="97"/>
      <c r="G539" s="83">
        <v>100</v>
      </c>
      <c r="H539" s="83">
        <v>100</v>
      </c>
      <c r="I539" s="83"/>
      <c r="J539" s="96">
        <f t="shared" si="50"/>
        <v>0</v>
      </c>
      <c r="K539" s="47"/>
      <c r="L539" s="164"/>
    </row>
    <row r="540" spans="1:12" ht="21.75" customHeight="1">
      <c r="A540" s="192"/>
      <c r="B540" s="186"/>
      <c r="C540" s="13">
        <v>4430</v>
      </c>
      <c r="D540" s="13" t="s">
        <v>33</v>
      </c>
      <c r="E540" s="83">
        <v>2351</v>
      </c>
      <c r="F540" s="97">
        <v>87.7</v>
      </c>
      <c r="G540" s="83">
        <v>3533</v>
      </c>
      <c r="H540" s="83">
        <v>3133</v>
      </c>
      <c r="I540" s="83">
        <v>1956</v>
      </c>
      <c r="J540" s="96">
        <f t="shared" si="50"/>
        <v>62.432173635493136</v>
      </c>
      <c r="K540" s="47">
        <f aca="true" t="shared" si="56" ref="K540:K601">(I540/E540)*100</f>
        <v>83.19863887707358</v>
      </c>
      <c r="L540" s="164"/>
    </row>
    <row r="541" spans="1:12" ht="11.25">
      <c r="A541" s="192"/>
      <c r="B541" s="186"/>
      <c r="C541" s="13">
        <v>4440</v>
      </c>
      <c r="D541" s="13" t="s">
        <v>119</v>
      </c>
      <c r="E541" s="83">
        <v>10392.34</v>
      </c>
      <c r="F541" s="97">
        <v>86</v>
      </c>
      <c r="G541" s="83">
        <v>12128</v>
      </c>
      <c r="H541" s="83">
        <v>10392</v>
      </c>
      <c r="I541" s="83">
        <v>10392</v>
      </c>
      <c r="J541" s="97">
        <f t="shared" si="50"/>
        <v>100</v>
      </c>
      <c r="K541" s="47">
        <f t="shared" si="56"/>
        <v>99.99672835954175</v>
      </c>
      <c r="L541" s="164"/>
    </row>
    <row r="542" spans="1:12" ht="45">
      <c r="A542" s="192"/>
      <c r="B542" s="186"/>
      <c r="C542" s="13">
        <v>4520</v>
      </c>
      <c r="D542" s="13" t="s">
        <v>260</v>
      </c>
      <c r="E542" s="83">
        <v>702</v>
      </c>
      <c r="F542" s="97">
        <v>100</v>
      </c>
      <c r="G542" s="83">
        <v>1000</v>
      </c>
      <c r="H542" s="83">
        <v>1404</v>
      </c>
      <c r="I542" s="83">
        <v>1404</v>
      </c>
      <c r="J542" s="97">
        <f t="shared" si="50"/>
        <v>100</v>
      </c>
      <c r="K542" s="47">
        <f t="shared" si="56"/>
        <v>200</v>
      </c>
      <c r="L542" s="164"/>
    </row>
    <row r="543" spans="1:12" ht="36" customHeight="1">
      <c r="A543" s="192"/>
      <c r="B543" s="186"/>
      <c r="C543" s="13">
        <v>4610</v>
      </c>
      <c r="D543" s="13" t="s">
        <v>184</v>
      </c>
      <c r="E543" s="83"/>
      <c r="F543" s="97"/>
      <c r="G543" s="83">
        <v>10</v>
      </c>
      <c r="H543" s="83">
        <v>10</v>
      </c>
      <c r="I543" s="83"/>
      <c r="J543" s="97">
        <f t="shared" si="50"/>
        <v>0</v>
      </c>
      <c r="K543" s="47"/>
      <c r="L543" s="164"/>
    </row>
    <row r="544" spans="1:12" ht="47.25" customHeight="1">
      <c r="A544" s="192"/>
      <c r="B544" s="186"/>
      <c r="C544" s="13">
        <v>4700</v>
      </c>
      <c r="D544" s="13" t="s">
        <v>296</v>
      </c>
      <c r="E544" s="83">
        <v>5885</v>
      </c>
      <c r="F544" s="97">
        <v>100</v>
      </c>
      <c r="G544" s="83">
        <v>5000</v>
      </c>
      <c r="H544" s="83">
        <v>7500</v>
      </c>
      <c r="I544" s="83">
        <v>6284</v>
      </c>
      <c r="J544" s="97">
        <f t="shared" si="50"/>
        <v>83.78666666666666</v>
      </c>
      <c r="K544" s="47">
        <f t="shared" si="56"/>
        <v>106.77994902293968</v>
      </c>
      <c r="L544" s="164"/>
    </row>
    <row r="545" spans="1:12" ht="21">
      <c r="A545" s="192"/>
      <c r="B545" s="189">
        <v>85228</v>
      </c>
      <c r="C545" s="2"/>
      <c r="D545" s="2" t="s">
        <v>126</v>
      </c>
      <c r="E545" s="90">
        <f>SUM(E546:E557)</f>
        <v>136913.31</v>
      </c>
      <c r="F545" s="93">
        <v>96.2</v>
      </c>
      <c r="G545" s="90">
        <f>SUM(G546:G557)</f>
        <v>137386</v>
      </c>
      <c r="H545" s="90">
        <f>SUM(H546:H557)</f>
        <v>163948</v>
      </c>
      <c r="I545" s="90">
        <f>SUM(I546:I557)</f>
        <v>159905.64</v>
      </c>
      <c r="J545" s="95">
        <f t="shared" si="50"/>
        <v>97.53436455461488</v>
      </c>
      <c r="K545" s="3">
        <f t="shared" si="56"/>
        <v>116.79334901771057</v>
      </c>
      <c r="L545" s="164">
        <f aca="true" t="shared" si="57" ref="L545:L558">(I545/$I$727)*100</f>
        <v>0.5903084333770302</v>
      </c>
    </row>
    <row r="546" spans="1:12" ht="34.5" customHeight="1">
      <c r="A546" s="192"/>
      <c r="B546" s="186"/>
      <c r="C546" s="13">
        <v>3020</v>
      </c>
      <c r="D546" s="13" t="s">
        <v>295</v>
      </c>
      <c r="E546" s="83">
        <v>2090.46</v>
      </c>
      <c r="F546" s="97">
        <v>68.2</v>
      </c>
      <c r="G546" s="83">
        <v>3137</v>
      </c>
      <c r="H546" s="83">
        <v>3137</v>
      </c>
      <c r="I546" s="83">
        <v>2404.16</v>
      </c>
      <c r="J546" s="96">
        <f t="shared" si="50"/>
        <v>76.638826904686</v>
      </c>
      <c r="K546" s="47">
        <f t="shared" si="56"/>
        <v>115.00626656334012</v>
      </c>
      <c r="L546" s="177">
        <f t="shared" si="57"/>
        <v>0.00887520867423889</v>
      </c>
    </row>
    <row r="547" spans="1:12" ht="34.5" customHeight="1">
      <c r="A547" s="192"/>
      <c r="B547" s="186"/>
      <c r="C547" s="13">
        <v>3030</v>
      </c>
      <c r="D547" s="13" t="s">
        <v>63</v>
      </c>
      <c r="E547" s="83">
        <v>1326.38</v>
      </c>
      <c r="F547" s="97">
        <v>86.1</v>
      </c>
      <c r="G547" s="83">
        <v>1577</v>
      </c>
      <c r="H547" s="83">
        <v>1577</v>
      </c>
      <c r="I547" s="83">
        <v>801.53</v>
      </c>
      <c r="J547" s="96">
        <f t="shared" si="50"/>
        <v>50.82625237793278</v>
      </c>
      <c r="K547" s="47">
        <f t="shared" si="56"/>
        <v>60.42989188618646</v>
      </c>
      <c r="L547" s="177">
        <f t="shared" si="57"/>
        <v>0.0029589320214389626</v>
      </c>
    </row>
    <row r="548" spans="1:12" ht="22.5">
      <c r="A548" s="192"/>
      <c r="B548" s="186"/>
      <c r="C548" s="13">
        <v>4010</v>
      </c>
      <c r="D548" s="13" t="s">
        <v>267</v>
      </c>
      <c r="E548" s="83">
        <v>77086.29</v>
      </c>
      <c r="F548" s="97">
        <v>100</v>
      </c>
      <c r="G548" s="83">
        <v>85000</v>
      </c>
      <c r="H548" s="83">
        <v>100112</v>
      </c>
      <c r="I548" s="83">
        <v>99613.32</v>
      </c>
      <c r="J548" s="96">
        <f>(I548/H548)*100</f>
        <v>99.50187789675564</v>
      </c>
      <c r="K548" s="47">
        <f t="shared" si="56"/>
        <v>129.22313423048382</v>
      </c>
      <c r="L548" s="177">
        <f t="shared" si="57"/>
        <v>0.367733013498991</v>
      </c>
    </row>
    <row r="549" spans="1:12" ht="22.5" customHeight="1">
      <c r="A549" s="192"/>
      <c r="B549" s="186"/>
      <c r="C549" s="13">
        <v>4040</v>
      </c>
      <c r="D549" s="13" t="s">
        <v>291</v>
      </c>
      <c r="E549" s="83">
        <v>6666.81</v>
      </c>
      <c r="F549" s="97">
        <v>100</v>
      </c>
      <c r="G549" s="83">
        <v>6479</v>
      </c>
      <c r="H549" s="83">
        <v>6080</v>
      </c>
      <c r="I549" s="83">
        <v>6079.98</v>
      </c>
      <c r="J549" s="97">
        <f>(I549/H549)*100</f>
        <v>99.99967105263157</v>
      </c>
      <c r="K549" s="47">
        <f t="shared" si="56"/>
        <v>91.19773924860614</v>
      </c>
      <c r="L549" s="177">
        <f t="shared" si="57"/>
        <v>0.022444883549846497</v>
      </c>
    </row>
    <row r="550" spans="1:12" ht="11.25">
      <c r="A550" s="192"/>
      <c r="B550" s="186"/>
      <c r="C550" s="13">
        <v>4110</v>
      </c>
      <c r="D550" s="13" t="s">
        <v>117</v>
      </c>
      <c r="E550" s="83">
        <v>17704.99</v>
      </c>
      <c r="F550" s="97">
        <v>95.9</v>
      </c>
      <c r="G550" s="83">
        <v>19000</v>
      </c>
      <c r="H550" s="83">
        <v>21378</v>
      </c>
      <c r="I550" s="83">
        <v>20832.45</v>
      </c>
      <c r="J550" s="96">
        <f>(I550/H550)*100</f>
        <v>97.44807746281225</v>
      </c>
      <c r="K550" s="47">
        <f t="shared" si="56"/>
        <v>117.66428560535758</v>
      </c>
      <c r="L550" s="177">
        <f t="shared" si="57"/>
        <v>0.07690517309399039</v>
      </c>
    </row>
    <row r="551" spans="1:12" ht="22.5">
      <c r="A551" s="192"/>
      <c r="B551" s="186"/>
      <c r="C551" s="13">
        <v>4120</v>
      </c>
      <c r="D551" s="13" t="s">
        <v>67</v>
      </c>
      <c r="E551" s="83">
        <v>750.07</v>
      </c>
      <c r="F551" s="97">
        <v>30.1</v>
      </c>
      <c r="G551" s="83">
        <v>1151</v>
      </c>
      <c r="H551" s="83">
        <v>987</v>
      </c>
      <c r="I551" s="83">
        <v>987</v>
      </c>
      <c r="J551" s="96">
        <f>(I551/H551)*100</f>
        <v>100</v>
      </c>
      <c r="K551" s="47">
        <f t="shared" si="56"/>
        <v>131.58771847960855</v>
      </c>
      <c r="L551" s="177">
        <f t="shared" si="57"/>
        <v>0.003643613969733205</v>
      </c>
    </row>
    <row r="552" spans="1:12" ht="22.5">
      <c r="A552" s="192"/>
      <c r="B552" s="186"/>
      <c r="C552" s="13">
        <v>4170</v>
      </c>
      <c r="D552" s="13" t="s">
        <v>30</v>
      </c>
      <c r="E552" s="83">
        <v>24663.03</v>
      </c>
      <c r="F552" s="97">
        <v>100</v>
      </c>
      <c r="G552" s="83">
        <v>12500</v>
      </c>
      <c r="H552" s="83">
        <v>21746</v>
      </c>
      <c r="I552" s="83">
        <v>21470.65</v>
      </c>
      <c r="J552" s="96">
        <f aca="true" t="shared" si="58" ref="J552:J569">(I552/H552)*100</f>
        <v>98.73379012232135</v>
      </c>
      <c r="K552" s="47">
        <f t="shared" si="56"/>
        <v>87.05601055506969</v>
      </c>
      <c r="L552" s="177">
        <f t="shared" si="57"/>
        <v>0.07926115529812791</v>
      </c>
    </row>
    <row r="553" spans="1:12" ht="20.25" customHeight="1">
      <c r="A553" s="192"/>
      <c r="B553" s="186"/>
      <c r="C553" s="13">
        <v>4210</v>
      </c>
      <c r="D553" s="13" t="s">
        <v>14</v>
      </c>
      <c r="E553" s="83"/>
      <c r="F553" s="97"/>
      <c r="G553" s="83">
        <v>52</v>
      </c>
      <c r="H553" s="83">
        <v>441</v>
      </c>
      <c r="I553" s="83"/>
      <c r="J553" s="96">
        <f t="shared" si="58"/>
        <v>0</v>
      </c>
      <c r="K553" s="47"/>
      <c r="L553" s="177">
        <f t="shared" si="57"/>
        <v>0</v>
      </c>
    </row>
    <row r="554" spans="1:12" ht="24" customHeight="1">
      <c r="A554" s="192"/>
      <c r="B554" s="186"/>
      <c r="C554" s="13">
        <v>4280</v>
      </c>
      <c r="D554" s="13" t="s">
        <v>70</v>
      </c>
      <c r="E554" s="83">
        <v>215</v>
      </c>
      <c r="F554" s="97">
        <v>86</v>
      </c>
      <c r="G554" s="83">
        <v>240</v>
      </c>
      <c r="H554" s="83">
        <v>240</v>
      </c>
      <c r="I554" s="83"/>
      <c r="J554" s="96">
        <f t="shared" si="58"/>
        <v>0</v>
      </c>
      <c r="K554" s="47">
        <f t="shared" si="56"/>
        <v>0</v>
      </c>
      <c r="L554" s="177">
        <f t="shared" si="57"/>
        <v>0</v>
      </c>
    </row>
    <row r="555" spans="1:12" ht="22.5" customHeight="1">
      <c r="A555" s="192"/>
      <c r="B555" s="186"/>
      <c r="C555" s="13">
        <v>4410</v>
      </c>
      <c r="D555" s="13" t="s">
        <v>64</v>
      </c>
      <c r="E555" s="83">
        <v>1072.96</v>
      </c>
      <c r="F555" s="97">
        <v>46.2</v>
      </c>
      <c r="G555" s="83">
        <v>2376</v>
      </c>
      <c r="H555" s="83">
        <v>2376</v>
      </c>
      <c r="I555" s="83">
        <v>2279.23</v>
      </c>
      <c r="J555" s="96">
        <f t="shared" si="58"/>
        <v>95.92718855218855</v>
      </c>
      <c r="K555" s="47">
        <f t="shared" si="56"/>
        <v>212.4245079033701</v>
      </c>
      <c r="L555" s="177">
        <f t="shared" si="57"/>
        <v>0.008414016482507614</v>
      </c>
    </row>
    <row r="556" spans="1:12" ht="11.25">
      <c r="A556" s="192"/>
      <c r="B556" s="186"/>
      <c r="C556" s="13">
        <v>4440</v>
      </c>
      <c r="D556" s="13" t="s">
        <v>119</v>
      </c>
      <c r="E556" s="83">
        <v>5287.32</v>
      </c>
      <c r="F556" s="97">
        <v>94.7</v>
      </c>
      <c r="G556" s="83">
        <v>5514</v>
      </c>
      <c r="H556" s="83">
        <v>5514</v>
      </c>
      <c r="I556" s="83">
        <v>5287.32</v>
      </c>
      <c r="J556" s="96">
        <f t="shared" si="58"/>
        <v>95.88900979325354</v>
      </c>
      <c r="K556" s="47">
        <f t="shared" si="56"/>
        <v>100</v>
      </c>
      <c r="L556" s="177">
        <f t="shared" si="57"/>
        <v>0.01951869606327231</v>
      </c>
    </row>
    <row r="557" spans="1:12" ht="45" customHeight="1">
      <c r="A557" s="192"/>
      <c r="B557" s="197"/>
      <c r="C557" s="13">
        <v>4700</v>
      </c>
      <c r="D557" s="13" t="s">
        <v>296</v>
      </c>
      <c r="E557" s="83">
        <v>50</v>
      </c>
      <c r="F557" s="97">
        <v>42</v>
      </c>
      <c r="G557" s="83">
        <v>360</v>
      </c>
      <c r="H557" s="83">
        <v>360</v>
      </c>
      <c r="I557" s="83">
        <v>150</v>
      </c>
      <c r="J557" s="97">
        <f t="shared" si="58"/>
        <v>41.66666666666667</v>
      </c>
      <c r="K557" s="47">
        <f t="shared" si="56"/>
        <v>300</v>
      </c>
      <c r="L557" s="177">
        <f t="shared" si="57"/>
        <v>0.0005537407248834658</v>
      </c>
    </row>
    <row r="558" spans="1:12" ht="21">
      <c r="A558" s="192"/>
      <c r="B558" s="198">
        <v>85232</v>
      </c>
      <c r="C558" s="2"/>
      <c r="D558" s="2" t="s">
        <v>127</v>
      </c>
      <c r="E558" s="90">
        <f>SUM(E559:E572)</f>
        <v>21339.27</v>
      </c>
      <c r="F558" s="93">
        <v>96</v>
      </c>
      <c r="G558" s="90">
        <f>SUM(G559:G572)</f>
        <v>23184</v>
      </c>
      <c r="H558" s="90">
        <f>SUM(H559:H572)</f>
        <v>28694</v>
      </c>
      <c r="I558" s="90">
        <f>SUM(I559:I572)</f>
        <v>26610.53</v>
      </c>
      <c r="J558" s="95">
        <f t="shared" si="58"/>
        <v>92.73900466996584</v>
      </c>
      <c r="K558" s="3">
        <f t="shared" si="56"/>
        <v>124.70215710284371</v>
      </c>
      <c r="L558" s="155">
        <f t="shared" si="57"/>
        <v>0.0982355611448881</v>
      </c>
    </row>
    <row r="559" spans="1:12" ht="33" customHeight="1">
      <c r="A559" s="192"/>
      <c r="B559" s="198"/>
      <c r="C559" s="13">
        <v>3020</v>
      </c>
      <c r="D559" s="13" t="s">
        <v>295</v>
      </c>
      <c r="E559" s="83">
        <v>104.49</v>
      </c>
      <c r="F559" s="97">
        <v>75.2</v>
      </c>
      <c r="G559" s="83">
        <v>142</v>
      </c>
      <c r="H559" s="83">
        <v>142</v>
      </c>
      <c r="I559" s="83">
        <v>87.22</v>
      </c>
      <c r="J559" s="96">
        <f t="shared" si="58"/>
        <v>61.4225352112676</v>
      </c>
      <c r="K559" s="47">
        <f t="shared" si="56"/>
        <v>83.47210259354962</v>
      </c>
      <c r="L559" s="34"/>
    </row>
    <row r="560" spans="1:12" ht="22.5">
      <c r="A560" s="192"/>
      <c r="B560" s="198"/>
      <c r="C560" s="13">
        <v>4010</v>
      </c>
      <c r="D560" s="13" t="s">
        <v>116</v>
      </c>
      <c r="E560" s="83">
        <v>12161.06</v>
      </c>
      <c r="F560" s="97">
        <v>100</v>
      </c>
      <c r="G560" s="83">
        <v>12507</v>
      </c>
      <c r="H560" s="83">
        <v>17901</v>
      </c>
      <c r="I560" s="83">
        <v>17656</v>
      </c>
      <c r="J560" s="96">
        <f t="shared" si="58"/>
        <v>98.63136137645941</v>
      </c>
      <c r="K560" s="47">
        <f t="shared" si="56"/>
        <v>145.18471251683653</v>
      </c>
      <c r="L560" s="34">
        <f>(I560/$I$727)*100</f>
        <v>0.06517897492361649</v>
      </c>
    </row>
    <row r="561" spans="1:12" ht="21.75" customHeight="1">
      <c r="A561" s="192"/>
      <c r="B561" s="198"/>
      <c r="C561" s="13">
        <v>4040</v>
      </c>
      <c r="D561" s="13" t="s">
        <v>291</v>
      </c>
      <c r="E561" s="83">
        <v>845.97</v>
      </c>
      <c r="F561" s="97">
        <v>100</v>
      </c>
      <c r="G561" s="83">
        <v>924</v>
      </c>
      <c r="H561" s="83">
        <v>934</v>
      </c>
      <c r="I561" s="83">
        <v>933.7</v>
      </c>
      <c r="J561" s="96">
        <f t="shared" si="58"/>
        <v>99.9678800856531</v>
      </c>
      <c r="K561" s="47">
        <f t="shared" si="56"/>
        <v>110.37034410203673</v>
      </c>
      <c r="L561" s="34"/>
    </row>
    <row r="562" spans="1:12" ht="11.25">
      <c r="A562" s="192"/>
      <c r="B562" s="198"/>
      <c r="C562" s="13">
        <v>4110</v>
      </c>
      <c r="D562" s="13" t="s">
        <v>117</v>
      </c>
      <c r="E562" s="83">
        <v>2162.04</v>
      </c>
      <c r="F562" s="97">
        <v>100</v>
      </c>
      <c r="G562" s="83">
        <v>2313</v>
      </c>
      <c r="H562" s="83">
        <v>3205</v>
      </c>
      <c r="I562" s="83">
        <v>3008.01</v>
      </c>
      <c r="J562" s="97">
        <f t="shared" si="58"/>
        <v>93.85366614664588</v>
      </c>
      <c r="K562" s="47">
        <f t="shared" si="56"/>
        <v>139.12832325026366</v>
      </c>
      <c r="L562" s="34">
        <f>(I562/$I$727)*100</f>
        <v>0.011104384252378096</v>
      </c>
    </row>
    <row r="563" spans="1:12" ht="22.5">
      <c r="A563" s="192"/>
      <c r="B563" s="198"/>
      <c r="C563" s="13">
        <v>4120</v>
      </c>
      <c r="D563" s="13" t="s">
        <v>67</v>
      </c>
      <c r="E563" s="83">
        <v>311.75</v>
      </c>
      <c r="F563" s="97">
        <v>99.9</v>
      </c>
      <c r="G563" s="83">
        <v>329</v>
      </c>
      <c r="H563" s="83">
        <v>457</v>
      </c>
      <c r="I563" s="83">
        <v>457</v>
      </c>
      <c r="J563" s="96">
        <f t="shared" si="58"/>
        <v>100</v>
      </c>
      <c r="K563" s="47">
        <f t="shared" si="56"/>
        <v>146.59182036888532</v>
      </c>
      <c r="L563" s="34"/>
    </row>
    <row r="564" spans="1:12" ht="21.75" customHeight="1">
      <c r="A564" s="192"/>
      <c r="B564" s="198"/>
      <c r="C564" s="13">
        <v>4210</v>
      </c>
      <c r="D564" s="13" t="s">
        <v>14</v>
      </c>
      <c r="E564" s="83">
        <v>754.14</v>
      </c>
      <c r="F564" s="97">
        <v>86.7</v>
      </c>
      <c r="G564" s="83">
        <v>891</v>
      </c>
      <c r="H564" s="83">
        <v>891</v>
      </c>
      <c r="I564" s="83">
        <v>600.27</v>
      </c>
      <c r="J564" s="96">
        <f t="shared" si="58"/>
        <v>67.37037037037037</v>
      </c>
      <c r="K564" s="47">
        <f t="shared" si="56"/>
        <v>79.5966266210518</v>
      </c>
      <c r="L564" s="34"/>
    </row>
    <row r="565" spans="1:12" ht="11.25">
      <c r="A565" s="192"/>
      <c r="B565" s="198"/>
      <c r="C565" s="13">
        <v>4260</v>
      </c>
      <c r="D565" s="13" t="s">
        <v>15</v>
      </c>
      <c r="E565" s="83">
        <v>2209.9</v>
      </c>
      <c r="F565" s="97">
        <v>95.7</v>
      </c>
      <c r="G565" s="83">
        <v>2292</v>
      </c>
      <c r="H565" s="83">
        <v>2292</v>
      </c>
      <c r="I565" s="83">
        <v>1794.34</v>
      </c>
      <c r="J565" s="96">
        <f t="shared" si="58"/>
        <v>78.2870855148342</v>
      </c>
      <c r="K565" s="47">
        <f t="shared" si="56"/>
        <v>81.19552920946649</v>
      </c>
      <c r="L565" s="34">
        <f>(I565/$I$727)*100</f>
        <v>0.00662399421524932</v>
      </c>
    </row>
    <row r="566" spans="1:12" ht="22.5">
      <c r="A566" s="192"/>
      <c r="B566" s="198"/>
      <c r="C566" s="13">
        <v>4280</v>
      </c>
      <c r="D566" s="13" t="s">
        <v>70</v>
      </c>
      <c r="E566" s="83">
        <v>50</v>
      </c>
      <c r="F566" s="97">
        <v>100</v>
      </c>
      <c r="G566" s="83"/>
      <c r="H566" s="83"/>
      <c r="I566" s="83"/>
      <c r="J566" s="96"/>
      <c r="K566" s="47"/>
      <c r="L566" s="34"/>
    </row>
    <row r="567" spans="1:12" ht="21.75" customHeight="1">
      <c r="A567" s="192"/>
      <c r="B567" s="198"/>
      <c r="C567" s="13">
        <v>4300</v>
      </c>
      <c r="D567" s="13" t="s">
        <v>19</v>
      </c>
      <c r="E567" s="83">
        <v>151.95</v>
      </c>
      <c r="F567" s="97">
        <v>36</v>
      </c>
      <c r="G567" s="83">
        <v>505</v>
      </c>
      <c r="H567" s="83">
        <v>505</v>
      </c>
      <c r="I567" s="83">
        <v>170.27</v>
      </c>
      <c r="J567" s="96">
        <f t="shared" si="58"/>
        <v>33.716831683168316</v>
      </c>
      <c r="K567" s="47">
        <f t="shared" si="56"/>
        <v>112.0565975649885</v>
      </c>
      <c r="L567" s="34"/>
    </row>
    <row r="568" spans="1:12" ht="45.75" customHeight="1">
      <c r="A568" s="192"/>
      <c r="B568" s="198"/>
      <c r="C568" s="13">
        <v>4370</v>
      </c>
      <c r="D568" s="13" t="s">
        <v>272</v>
      </c>
      <c r="E568" s="83">
        <v>240.7</v>
      </c>
      <c r="F568" s="97">
        <v>77.1</v>
      </c>
      <c r="G568" s="83">
        <v>319</v>
      </c>
      <c r="H568" s="83">
        <v>319</v>
      </c>
      <c r="I568" s="83">
        <v>61.35</v>
      </c>
      <c r="J568" s="96">
        <f t="shared" si="58"/>
        <v>19.231974921630094</v>
      </c>
      <c r="K568" s="47">
        <f t="shared" si="56"/>
        <v>25.488159534690485</v>
      </c>
      <c r="L568" s="34"/>
    </row>
    <row r="569" spans="1:12" ht="33.75">
      <c r="A569" s="192"/>
      <c r="B569" s="198"/>
      <c r="C569" s="13">
        <v>4400</v>
      </c>
      <c r="D569" s="13" t="s">
        <v>146</v>
      </c>
      <c r="E569" s="83">
        <v>794.58</v>
      </c>
      <c r="F569" s="97">
        <v>74.9</v>
      </c>
      <c r="G569" s="83">
        <v>1642</v>
      </c>
      <c r="H569" s="83">
        <v>728</v>
      </c>
      <c r="I569" s="83">
        <v>727.3</v>
      </c>
      <c r="J569" s="96">
        <f t="shared" si="58"/>
        <v>99.90384615384615</v>
      </c>
      <c r="K569" s="47">
        <f t="shared" si="56"/>
        <v>91.53263359258979</v>
      </c>
      <c r="L569" s="34"/>
    </row>
    <row r="570" spans="1:12" ht="22.5" customHeight="1">
      <c r="A570" s="192"/>
      <c r="B570" s="198"/>
      <c r="C570" s="13">
        <v>4410</v>
      </c>
      <c r="D570" s="13" t="s">
        <v>64</v>
      </c>
      <c r="E570" s="83">
        <v>208.76</v>
      </c>
      <c r="F570" s="97">
        <v>88.8</v>
      </c>
      <c r="G570" s="83">
        <v>200</v>
      </c>
      <c r="H570" s="83">
        <v>200</v>
      </c>
      <c r="I570" s="83">
        <v>21.14</v>
      </c>
      <c r="J570" s="96">
        <f>(I570/H570)*100</f>
        <v>10.57</v>
      </c>
      <c r="K570" s="47">
        <f t="shared" si="56"/>
        <v>10.126461007855912</v>
      </c>
      <c r="L570" s="34"/>
    </row>
    <row r="571" spans="1:12" ht="11.25" customHeight="1">
      <c r="A571" s="192"/>
      <c r="B571" s="198"/>
      <c r="C571" s="13">
        <v>4440</v>
      </c>
      <c r="D571" s="13" t="s">
        <v>119</v>
      </c>
      <c r="E571" s="83">
        <v>1093.93</v>
      </c>
      <c r="F571" s="97">
        <v>100</v>
      </c>
      <c r="G571" s="83">
        <v>1120</v>
      </c>
      <c r="H571" s="83">
        <v>1120</v>
      </c>
      <c r="I571" s="83">
        <v>1093.93</v>
      </c>
      <c r="J571" s="97">
        <f>(I571/H571)*100</f>
        <v>97.67232142857142</v>
      </c>
      <c r="K571" s="47">
        <f t="shared" si="56"/>
        <v>100</v>
      </c>
      <c r="L571" s="34"/>
    </row>
    <row r="572" spans="1:12" ht="45" customHeight="1">
      <c r="A572" s="192"/>
      <c r="B572" s="198"/>
      <c r="C572" s="13">
        <v>4700</v>
      </c>
      <c r="D572" s="13" t="s">
        <v>296</v>
      </c>
      <c r="E572" s="83">
        <v>250</v>
      </c>
      <c r="F572" s="97">
        <v>100</v>
      </c>
      <c r="G572" s="83"/>
      <c r="H572" s="83"/>
      <c r="I572" s="83"/>
      <c r="J572" s="96"/>
      <c r="K572" s="47"/>
      <c r="L572" s="34"/>
    </row>
    <row r="573" spans="1:12" ht="18.75" customHeight="1">
      <c r="A573" s="192"/>
      <c r="B573" s="189">
        <v>85295</v>
      </c>
      <c r="C573" s="2"/>
      <c r="D573" s="2" t="s">
        <v>25</v>
      </c>
      <c r="E573" s="81">
        <f>E574+E575+E579+E580+E576+E577+E578+E581</f>
        <v>353385.47</v>
      </c>
      <c r="F573" s="87">
        <v>98.3</v>
      </c>
      <c r="G573" s="81">
        <f>G574+G575+G579+G580+G576+G577+G578+G581</f>
        <v>302066</v>
      </c>
      <c r="H573" s="81">
        <f>H574+H575+H579+H580+H576+H577+H578+H581</f>
        <v>371132</v>
      </c>
      <c r="I573" s="81">
        <f>I574+I575+I579+I580+I576+I577+I578+I581</f>
        <v>365416.95000000007</v>
      </c>
      <c r="J573" s="95">
        <f>(I573/H573)*100</f>
        <v>98.46010314389491</v>
      </c>
      <c r="K573" s="3">
        <f t="shared" si="56"/>
        <v>103.40463347290427</v>
      </c>
      <c r="L573" s="164">
        <f>(I573/$I$727)*100</f>
        <v>1.348974978518035</v>
      </c>
    </row>
    <row r="574" spans="1:12" ht="100.5" customHeight="1">
      <c r="A574" s="192"/>
      <c r="B574" s="186"/>
      <c r="C574" s="13">
        <v>2830</v>
      </c>
      <c r="D574" s="13" t="s">
        <v>298</v>
      </c>
      <c r="E574" s="84">
        <v>3000</v>
      </c>
      <c r="F574" s="97">
        <v>83.3</v>
      </c>
      <c r="G574" s="84">
        <v>2800</v>
      </c>
      <c r="H574" s="84">
        <v>2800</v>
      </c>
      <c r="I574" s="84">
        <v>2800</v>
      </c>
      <c r="J574" s="96">
        <f>(I574/H574)*100</f>
        <v>100</v>
      </c>
      <c r="K574" s="47">
        <f t="shared" si="56"/>
        <v>93.33333333333333</v>
      </c>
      <c r="L574" s="165"/>
    </row>
    <row r="575" spans="1:12" ht="21.75" customHeight="1">
      <c r="A575" s="192"/>
      <c r="B575" s="186"/>
      <c r="C575" s="13">
        <v>3110</v>
      </c>
      <c r="D575" s="13" t="s">
        <v>92</v>
      </c>
      <c r="E575" s="83">
        <v>347423.47</v>
      </c>
      <c r="F575" s="97">
        <v>98.7</v>
      </c>
      <c r="G575" s="83">
        <v>297816</v>
      </c>
      <c r="H575" s="83">
        <v>364076</v>
      </c>
      <c r="I575" s="83">
        <v>359427</v>
      </c>
      <c r="J575" s="96">
        <f aca="true" t="shared" si="59" ref="J575:J584">(I575/H575)*100</f>
        <v>98.72306880980895</v>
      </c>
      <c r="K575" s="47">
        <f t="shared" si="56"/>
        <v>103.45501413591892</v>
      </c>
      <c r="L575" s="165">
        <f>(I575/$I$727)*100</f>
        <v>1.3268624501512631</v>
      </c>
    </row>
    <row r="576" spans="1:12" ht="20.25" customHeight="1">
      <c r="A576" s="192"/>
      <c r="B576" s="186"/>
      <c r="C576" s="13">
        <v>4010</v>
      </c>
      <c r="D576" s="13" t="s">
        <v>266</v>
      </c>
      <c r="E576" s="83">
        <v>1414</v>
      </c>
      <c r="F576" s="97">
        <v>100</v>
      </c>
      <c r="G576" s="83"/>
      <c r="H576" s="83">
        <v>2241.33</v>
      </c>
      <c r="I576" s="83">
        <v>1645.5</v>
      </c>
      <c r="J576" s="96">
        <f t="shared" si="59"/>
        <v>73.4162305416873</v>
      </c>
      <c r="K576" s="47">
        <f t="shared" si="56"/>
        <v>116.37199434229137</v>
      </c>
      <c r="L576" s="165"/>
    </row>
    <row r="577" spans="1:12" ht="11.25" customHeight="1">
      <c r="A577" s="192"/>
      <c r="B577" s="186"/>
      <c r="C577" s="13">
        <v>4110</v>
      </c>
      <c r="D577" s="13" t="s">
        <v>117</v>
      </c>
      <c r="E577" s="83">
        <v>243.49</v>
      </c>
      <c r="F577" s="97">
        <v>100</v>
      </c>
      <c r="G577" s="83"/>
      <c r="H577" s="83">
        <v>385.75</v>
      </c>
      <c r="I577" s="83">
        <v>283.09</v>
      </c>
      <c r="J577" s="96">
        <f t="shared" si="59"/>
        <v>73.38690861957225</v>
      </c>
      <c r="K577" s="47">
        <f t="shared" si="56"/>
        <v>116.26350158117376</v>
      </c>
      <c r="L577" s="165"/>
    </row>
    <row r="578" spans="1:12" ht="21" customHeight="1">
      <c r="A578" s="192"/>
      <c r="B578" s="186"/>
      <c r="C578" s="13">
        <v>4120</v>
      </c>
      <c r="D578" s="13" t="s">
        <v>67</v>
      </c>
      <c r="E578" s="83">
        <v>34.64</v>
      </c>
      <c r="F578" s="97">
        <v>100</v>
      </c>
      <c r="G578" s="83"/>
      <c r="H578" s="83">
        <v>54.72</v>
      </c>
      <c r="I578" s="83">
        <v>40.12</v>
      </c>
      <c r="J578" s="96">
        <f t="shared" si="59"/>
        <v>73.31871345029239</v>
      </c>
      <c r="K578" s="47">
        <f t="shared" si="56"/>
        <v>115.81986143187066</v>
      </c>
      <c r="L578" s="165"/>
    </row>
    <row r="579" spans="1:12" ht="22.5" customHeight="1">
      <c r="A579" s="192"/>
      <c r="B579" s="204"/>
      <c r="C579" s="13">
        <v>4210</v>
      </c>
      <c r="D579" s="13" t="s">
        <v>14</v>
      </c>
      <c r="E579" s="83">
        <v>11.86</v>
      </c>
      <c r="F579" s="97">
        <v>100</v>
      </c>
      <c r="G579" s="83"/>
      <c r="H579" s="83">
        <v>144.3</v>
      </c>
      <c r="I579" s="83">
        <v>100.4</v>
      </c>
      <c r="J579" s="96">
        <f t="shared" si="59"/>
        <v>69.57726957726958</v>
      </c>
      <c r="K579" s="47">
        <f t="shared" si="56"/>
        <v>846.5430016863409</v>
      </c>
      <c r="L579" s="165"/>
    </row>
    <row r="580" spans="1:12" ht="21.75" customHeight="1">
      <c r="A580" s="192"/>
      <c r="B580" s="204"/>
      <c r="C580" s="13">
        <v>4300</v>
      </c>
      <c r="D580" s="13" t="s">
        <v>19</v>
      </c>
      <c r="E580" s="83">
        <v>1247.69</v>
      </c>
      <c r="F580" s="97">
        <v>66.4</v>
      </c>
      <c r="G580" s="83">
        <v>1450</v>
      </c>
      <c r="H580" s="83">
        <v>1409</v>
      </c>
      <c r="I580" s="83">
        <v>1104</v>
      </c>
      <c r="J580" s="96">
        <f t="shared" si="59"/>
        <v>78.35344215755855</v>
      </c>
      <c r="K580" s="47">
        <f t="shared" si="56"/>
        <v>88.48351754041468</v>
      </c>
      <c r="L580" s="165"/>
    </row>
    <row r="581" spans="1:12" ht="45">
      <c r="A581" s="138"/>
      <c r="B581" s="145"/>
      <c r="C581" s="13">
        <v>4370</v>
      </c>
      <c r="D581" s="13" t="s">
        <v>299</v>
      </c>
      <c r="E581" s="83">
        <v>10.32</v>
      </c>
      <c r="F581" s="97">
        <v>100</v>
      </c>
      <c r="G581" s="83"/>
      <c r="H581" s="83">
        <v>20.9</v>
      </c>
      <c r="I581" s="83">
        <v>16.84</v>
      </c>
      <c r="J581" s="96">
        <f t="shared" si="59"/>
        <v>80.57416267942584</v>
      </c>
      <c r="K581" s="47">
        <f t="shared" si="56"/>
        <v>163.1782945736434</v>
      </c>
      <c r="L581" s="165"/>
    </row>
    <row r="582" spans="1:12" s="50" customFormat="1" ht="54" customHeight="1">
      <c r="A582" s="190">
        <v>853</v>
      </c>
      <c r="B582" s="13"/>
      <c r="C582" s="13"/>
      <c r="D582" s="2" t="s">
        <v>157</v>
      </c>
      <c r="E582" s="90">
        <f>E583</f>
        <v>166600.12999999998</v>
      </c>
      <c r="F582" s="93">
        <v>98.5</v>
      </c>
      <c r="G582" s="90">
        <f>G583</f>
        <v>171253</v>
      </c>
      <c r="H582" s="90">
        <f>H583</f>
        <v>174763.18</v>
      </c>
      <c r="I582" s="90">
        <f>I583</f>
        <v>170026.24</v>
      </c>
      <c r="J582" s="95">
        <f t="shared" si="59"/>
        <v>97.2895091517561</v>
      </c>
      <c r="K582" s="3">
        <f t="shared" si="56"/>
        <v>102.05648699073646</v>
      </c>
      <c r="L582" s="164">
        <f>(I582/$I$727)*100</f>
        <v>0.6276696892454009</v>
      </c>
    </row>
    <row r="583" spans="1:12" s="50" customFormat="1" ht="24.75" customHeight="1">
      <c r="A583" s="191"/>
      <c r="B583" s="189">
        <v>85395</v>
      </c>
      <c r="C583" s="13"/>
      <c r="D583" s="2" t="s">
        <v>25</v>
      </c>
      <c r="E583" s="5">
        <f>SUM(E584:E603)</f>
        <v>166600.12999999998</v>
      </c>
      <c r="F583" s="3">
        <v>98.5</v>
      </c>
      <c r="G583" s="5">
        <f>SUM(G584:G603)</f>
        <v>171253</v>
      </c>
      <c r="H583" s="5">
        <f>SUM(H584:H603)</f>
        <v>174763.18</v>
      </c>
      <c r="I583" s="5">
        <f>SUM(I584:I603)</f>
        <v>170026.24</v>
      </c>
      <c r="J583" s="20">
        <f t="shared" si="59"/>
        <v>97.2895091517561</v>
      </c>
      <c r="K583" s="3">
        <f t="shared" si="56"/>
        <v>102.05648699073646</v>
      </c>
      <c r="L583" s="164">
        <f>(I583/$I$727)*100</f>
        <v>0.6276696892454009</v>
      </c>
    </row>
    <row r="584" spans="1:12" s="50" customFormat="1" ht="32.25" customHeight="1">
      <c r="A584" s="191"/>
      <c r="B584" s="186"/>
      <c r="C584" s="13">
        <v>3027</v>
      </c>
      <c r="D584" s="13" t="s">
        <v>159</v>
      </c>
      <c r="E584" s="83">
        <v>515.28</v>
      </c>
      <c r="F584" s="97">
        <v>90.6</v>
      </c>
      <c r="G584" s="83">
        <v>970.75</v>
      </c>
      <c r="H584" s="83">
        <v>970.75</v>
      </c>
      <c r="I584" s="83">
        <v>504.09</v>
      </c>
      <c r="J584" s="96">
        <f t="shared" si="59"/>
        <v>51.92789080607777</v>
      </c>
      <c r="K584" s="47">
        <f t="shared" si="56"/>
        <v>97.82836516068933</v>
      </c>
      <c r="L584" s="177">
        <f aca="true" t="shared" si="60" ref="L584:L593">(I584/$I$727)*100</f>
        <v>0.0018609010800433752</v>
      </c>
    </row>
    <row r="585" spans="1:12" s="50" customFormat="1" ht="21" customHeight="1">
      <c r="A585" s="191"/>
      <c r="B585" s="186"/>
      <c r="C585" s="13">
        <v>3119</v>
      </c>
      <c r="D585" s="13" t="s">
        <v>158</v>
      </c>
      <c r="E585" s="83">
        <v>17751.3</v>
      </c>
      <c r="F585" s="97">
        <v>100</v>
      </c>
      <c r="G585" s="83">
        <v>17981.7</v>
      </c>
      <c r="H585" s="83">
        <v>17981.7</v>
      </c>
      <c r="I585" s="83">
        <v>17600</v>
      </c>
      <c r="J585" s="96">
        <f aca="true" t="shared" si="61" ref="J585:J603">(I585/H585)*100</f>
        <v>97.87728635223588</v>
      </c>
      <c r="K585" s="47">
        <f t="shared" si="56"/>
        <v>99.14766805811406</v>
      </c>
      <c r="L585" s="177">
        <f t="shared" si="60"/>
        <v>0.06497224505299333</v>
      </c>
    </row>
    <row r="586" spans="1:12" s="50" customFormat="1" ht="21" customHeight="1">
      <c r="A586" s="191"/>
      <c r="B586" s="186"/>
      <c r="C586" s="13">
        <v>4010</v>
      </c>
      <c r="D586" s="13" t="s">
        <v>59</v>
      </c>
      <c r="E586" s="83"/>
      <c r="F586" s="97"/>
      <c r="G586" s="83"/>
      <c r="H586" s="83">
        <v>877</v>
      </c>
      <c r="I586" s="83">
        <v>876.57</v>
      </c>
      <c r="J586" s="96">
        <f t="shared" si="61"/>
        <v>99.95096921322691</v>
      </c>
      <c r="K586" s="47"/>
      <c r="L586" s="177"/>
    </row>
    <row r="587" spans="1:12" s="50" customFormat="1" ht="22.5" customHeight="1">
      <c r="A587" s="191"/>
      <c r="B587" s="186"/>
      <c r="C587" s="13">
        <v>4017</v>
      </c>
      <c r="D587" s="13" t="s">
        <v>59</v>
      </c>
      <c r="E587" s="83">
        <v>44050.62</v>
      </c>
      <c r="F587" s="97">
        <v>96.2</v>
      </c>
      <c r="G587" s="83">
        <v>44990.6</v>
      </c>
      <c r="H587" s="83">
        <v>47030.29</v>
      </c>
      <c r="I587" s="83">
        <v>46532.82</v>
      </c>
      <c r="J587" s="96">
        <f t="shared" si="61"/>
        <v>98.942234887346</v>
      </c>
      <c r="K587" s="47">
        <f t="shared" si="56"/>
        <v>105.63488096194786</v>
      </c>
      <c r="L587" s="177">
        <f t="shared" si="60"/>
        <v>0.17178078318447892</v>
      </c>
    </row>
    <row r="588" spans="1:12" s="50" customFormat="1" ht="12" customHeight="1">
      <c r="A588" s="191"/>
      <c r="B588" s="186"/>
      <c r="C588" s="13">
        <v>4019</v>
      </c>
      <c r="D588" s="13" t="s">
        <v>59</v>
      </c>
      <c r="E588" s="83">
        <v>2728.37</v>
      </c>
      <c r="F588" s="97">
        <v>97.2</v>
      </c>
      <c r="G588" s="83">
        <v>2283.9</v>
      </c>
      <c r="H588" s="83">
        <v>2407.39</v>
      </c>
      <c r="I588" s="83">
        <v>2397.7</v>
      </c>
      <c r="J588" s="96">
        <f t="shared" si="61"/>
        <v>99.59748939723102</v>
      </c>
      <c r="K588" s="47">
        <f t="shared" si="56"/>
        <v>87.88030948881567</v>
      </c>
      <c r="L588" s="177">
        <f t="shared" si="60"/>
        <v>0.008851360907020572</v>
      </c>
    </row>
    <row r="589" spans="1:12" s="50" customFormat="1" ht="21" customHeight="1">
      <c r="A589" s="191"/>
      <c r="B589" s="186"/>
      <c r="C589" s="13">
        <v>4047</v>
      </c>
      <c r="D589" s="13" t="s">
        <v>60</v>
      </c>
      <c r="E589" s="83">
        <v>3552.47</v>
      </c>
      <c r="F589" s="97">
        <v>100</v>
      </c>
      <c r="G589" s="83">
        <v>4032.7</v>
      </c>
      <c r="H589" s="83">
        <v>4032.7</v>
      </c>
      <c r="I589" s="83">
        <v>3930.23</v>
      </c>
      <c r="J589" s="96">
        <f t="shared" si="61"/>
        <v>97.45902249113497</v>
      </c>
      <c r="K589" s="47">
        <f t="shared" si="56"/>
        <v>110.63372808215131</v>
      </c>
      <c r="L589" s="177">
        <f t="shared" si="60"/>
        <v>0.014508856061058294</v>
      </c>
    </row>
    <row r="590" spans="1:12" s="50" customFormat="1" ht="21" customHeight="1">
      <c r="A590" s="191"/>
      <c r="B590" s="186"/>
      <c r="C590" s="13">
        <v>4110</v>
      </c>
      <c r="D590" s="13" t="s">
        <v>300</v>
      </c>
      <c r="E590" s="83"/>
      <c r="F590" s="97"/>
      <c r="G590" s="83"/>
      <c r="H590" s="83">
        <v>152</v>
      </c>
      <c r="I590" s="83">
        <v>151.16</v>
      </c>
      <c r="J590" s="96">
        <f t="shared" si="61"/>
        <v>99.44736842105263</v>
      </c>
      <c r="K590" s="47"/>
      <c r="L590" s="177">
        <f t="shared" si="60"/>
        <v>0.0005580229864892313</v>
      </c>
    </row>
    <row r="591" spans="1:12" s="50" customFormat="1" ht="23.25" customHeight="1">
      <c r="A591" s="191"/>
      <c r="B591" s="186"/>
      <c r="C591" s="13">
        <v>4117</v>
      </c>
      <c r="D591" s="13" t="s">
        <v>300</v>
      </c>
      <c r="E591" s="83">
        <v>8667.12</v>
      </c>
      <c r="F591" s="97">
        <v>97.8</v>
      </c>
      <c r="G591" s="83">
        <v>8835.09</v>
      </c>
      <c r="H591" s="83">
        <v>9130.09</v>
      </c>
      <c r="I591" s="83">
        <v>9102.61</v>
      </c>
      <c r="J591" s="96">
        <f t="shared" si="61"/>
        <v>99.69901720574497</v>
      </c>
      <c r="K591" s="47">
        <f t="shared" si="56"/>
        <v>105.0246217890141</v>
      </c>
      <c r="L591" s="177">
        <f t="shared" si="60"/>
        <v>0.03360323906487657</v>
      </c>
    </row>
    <row r="592" spans="1:12" s="50" customFormat="1" ht="21" customHeight="1">
      <c r="A592" s="191"/>
      <c r="B592" s="186"/>
      <c r="C592" s="13">
        <v>4120</v>
      </c>
      <c r="D592" s="13" t="s">
        <v>67</v>
      </c>
      <c r="E592" s="83"/>
      <c r="F592" s="97"/>
      <c r="G592" s="83"/>
      <c r="H592" s="83">
        <v>23</v>
      </c>
      <c r="I592" s="83">
        <v>21.47</v>
      </c>
      <c r="J592" s="96">
        <f t="shared" si="61"/>
        <v>93.34782608695652</v>
      </c>
      <c r="K592" s="47"/>
      <c r="L592" s="165">
        <f t="shared" si="60"/>
        <v>7.925875575498674E-05</v>
      </c>
    </row>
    <row r="593" spans="1:12" s="50" customFormat="1" ht="19.5" customHeight="1">
      <c r="A593" s="191"/>
      <c r="B593" s="186"/>
      <c r="C593" s="13">
        <v>4127</v>
      </c>
      <c r="D593" s="13" t="s">
        <v>67</v>
      </c>
      <c r="E593" s="83">
        <v>1046.01</v>
      </c>
      <c r="F593" s="97">
        <v>94.5</v>
      </c>
      <c r="G593" s="83">
        <v>1104.9</v>
      </c>
      <c r="H593" s="83">
        <v>1104.9</v>
      </c>
      <c r="I593" s="83">
        <v>1100.61</v>
      </c>
      <c r="J593" s="96">
        <f t="shared" si="61"/>
        <v>99.6117295682867</v>
      </c>
      <c r="K593" s="47">
        <f t="shared" si="56"/>
        <v>105.21983537442279</v>
      </c>
      <c r="L593" s="165">
        <f t="shared" si="60"/>
        <v>0.004063017194759942</v>
      </c>
    </row>
    <row r="594" spans="1:12" s="50" customFormat="1" ht="21.75" customHeight="1">
      <c r="A594" s="191"/>
      <c r="B594" s="186"/>
      <c r="C594" s="13">
        <v>4137</v>
      </c>
      <c r="D594" s="13" t="s">
        <v>301</v>
      </c>
      <c r="E594" s="83"/>
      <c r="F594" s="97"/>
      <c r="G594" s="83">
        <v>10</v>
      </c>
      <c r="H594" s="83">
        <v>10</v>
      </c>
      <c r="I594" s="83"/>
      <c r="J594" s="96">
        <f t="shared" si="61"/>
        <v>0</v>
      </c>
      <c r="K594" s="47"/>
      <c r="L594" s="165"/>
    </row>
    <row r="595" spans="1:12" s="50" customFormat="1" ht="22.5">
      <c r="A595" s="191"/>
      <c r="B595" s="186"/>
      <c r="C595" s="13">
        <v>4177</v>
      </c>
      <c r="D595" s="13" t="s">
        <v>30</v>
      </c>
      <c r="E595" s="83">
        <v>500</v>
      </c>
      <c r="F595" s="97">
        <v>100</v>
      </c>
      <c r="G595" s="83"/>
      <c r="H595" s="83"/>
      <c r="I595" s="83"/>
      <c r="J595" s="96"/>
      <c r="K595" s="3"/>
      <c r="L595" s="164"/>
    </row>
    <row r="596" spans="1:12" s="50" customFormat="1" ht="9.75" customHeight="1">
      <c r="A596" s="191"/>
      <c r="B596" s="186"/>
      <c r="C596" s="13">
        <v>4217</v>
      </c>
      <c r="D596" s="13" t="s">
        <v>14</v>
      </c>
      <c r="E596" s="83">
        <v>1291.27</v>
      </c>
      <c r="F596" s="97">
        <v>100</v>
      </c>
      <c r="G596" s="83">
        <v>1858</v>
      </c>
      <c r="H596" s="83">
        <v>1858</v>
      </c>
      <c r="I596" s="83">
        <v>1667.25</v>
      </c>
      <c r="J596" s="96">
        <f t="shared" si="61"/>
        <v>89.73358449946178</v>
      </c>
      <c r="K596" s="47">
        <f t="shared" si="56"/>
        <v>129.1170707907719</v>
      </c>
      <c r="L596" s="164"/>
    </row>
    <row r="597" spans="1:12" s="50" customFormat="1" ht="11.25">
      <c r="A597" s="191"/>
      <c r="B597" s="186"/>
      <c r="C597" s="13">
        <v>4267</v>
      </c>
      <c r="D597" s="13" t="s">
        <v>15</v>
      </c>
      <c r="E597" s="83">
        <v>1232.28</v>
      </c>
      <c r="F597" s="97">
        <v>100</v>
      </c>
      <c r="G597" s="83">
        <v>1195.1</v>
      </c>
      <c r="H597" s="83">
        <v>1195.1</v>
      </c>
      <c r="I597" s="83">
        <v>1093.65</v>
      </c>
      <c r="J597" s="96">
        <f t="shared" si="61"/>
        <v>91.51117061333781</v>
      </c>
      <c r="K597" s="47">
        <f t="shared" si="56"/>
        <v>88.75012172558185</v>
      </c>
      <c r="L597" s="164"/>
    </row>
    <row r="598" spans="1:12" s="50" customFormat="1" ht="14.25" customHeight="1">
      <c r="A598" s="191"/>
      <c r="B598" s="186"/>
      <c r="C598" s="13">
        <v>4287</v>
      </c>
      <c r="D598" s="13"/>
      <c r="E598" s="83"/>
      <c r="F598" s="97"/>
      <c r="G598" s="83">
        <v>60</v>
      </c>
      <c r="H598" s="83">
        <v>60</v>
      </c>
      <c r="I598" s="83">
        <v>30</v>
      </c>
      <c r="J598" s="96">
        <f t="shared" si="61"/>
        <v>50</v>
      </c>
      <c r="K598" s="47"/>
      <c r="L598" s="164"/>
    </row>
    <row r="599" spans="1:12" s="50" customFormat="1" ht="22.5">
      <c r="A599" s="191"/>
      <c r="B599" s="186"/>
      <c r="C599" s="13">
        <v>4307</v>
      </c>
      <c r="D599" s="13" t="s">
        <v>19</v>
      </c>
      <c r="E599" s="83">
        <v>78376.42</v>
      </c>
      <c r="F599" s="97">
        <v>99.6</v>
      </c>
      <c r="G599" s="83">
        <v>80861.76</v>
      </c>
      <c r="H599" s="83">
        <v>80861.76</v>
      </c>
      <c r="I599" s="83">
        <v>78360.29</v>
      </c>
      <c r="J599" s="96">
        <f t="shared" si="61"/>
        <v>96.9064858345898</v>
      </c>
      <c r="K599" s="47">
        <f t="shared" si="56"/>
        <v>99.97941983060721</v>
      </c>
      <c r="L599" s="164"/>
    </row>
    <row r="600" spans="1:12" s="50" customFormat="1" ht="12.75" customHeight="1">
      <c r="A600" s="191"/>
      <c r="B600" s="186"/>
      <c r="C600" s="13">
        <v>4309</v>
      </c>
      <c r="D600" s="13" t="s">
        <v>19</v>
      </c>
      <c r="E600" s="83">
        <v>4755</v>
      </c>
      <c r="F600" s="97">
        <v>99.1</v>
      </c>
      <c r="G600" s="83">
        <v>4526.2</v>
      </c>
      <c r="H600" s="83">
        <v>4526.2</v>
      </c>
      <c r="I600" s="83">
        <v>4395.76</v>
      </c>
      <c r="J600" s="96">
        <f t="shared" si="61"/>
        <v>97.11811232380364</v>
      </c>
      <c r="K600" s="47">
        <f t="shared" si="56"/>
        <v>92.44500525762356</v>
      </c>
      <c r="L600" s="164"/>
    </row>
    <row r="601" spans="1:12" s="50" customFormat="1" ht="45.75" customHeight="1">
      <c r="A601" s="191"/>
      <c r="B601" s="186"/>
      <c r="C601" s="13">
        <v>4407</v>
      </c>
      <c r="D601" s="13" t="s">
        <v>201</v>
      </c>
      <c r="E601" s="83">
        <v>1040.06</v>
      </c>
      <c r="F601" s="97">
        <v>100</v>
      </c>
      <c r="G601" s="83">
        <v>546.15</v>
      </c>
      <c r="H601" s="83">
        <v>546.15</v>
      </c>
      <c r="I601" s="83">
        <v>350.43</v>
      </c>
      <c r="J601" s="96">
        <f t="shared" si="61"/>
        <v>64.16369129360066</v>
      </c>
      <c r="K601" s="47">
        <f t="shared" si="56"/>
        <v>33.69324846643463</v>
      </c>
      <c r="L601" s="164"/>
    </row>
    <row r="602" spans="1:12" s="50" customFormat="1" ht="45.75" customHeight="1">
      <c r="A602" s="191"/>
      <c r="B602" s="186"/>
      <c r="C602" s="13">
        <v>4409</v>
      </c>
      <c r="D602" s="13" t="s">
        <v>201</v>
      </c>
      <c r="E602" s="83"/>
      <c r="F602" s="97"/>
      <c r="G602" s="83">
        <v>896.15</v>
      </c>
      <c r="H602" s="83">
        <v>896.15</v>
      </c>
      <c r="I602" s="83">
        <v>817.67</v>
      </c>
      <c r="J602" s="96">
        <f t="shared" si="61"/>
        <v>91.24253752162026</v>
      </c>
      <c r="K602" s="47"/>
      <c r="L602" s="164"/>
    </row>
    <row r="603" spans="1:12" s="50" customFormat="1" ht="12.75" customHeight="1">
      <c r="A603" s="191"/>
      <c r="B603" s="186"/>
      <c r="C603" s="13">
        <v>4447</v>
      </c>
      <c r="D603" s="13" t="s">
        <v>43</v>
      </c>
      <c r="E603" s="83">
        <v>1093.93</v>
      </c>
      <c r="F603" s="97">
        <v>100</v>
      </c>
      <c r="G603" s="83">
        <v>1100</v>
      </c>
      <c r="H603" s="83">
        <v>1100</v>
      </c>
      <c r="I603" s="83">
        <v>1093.93</v>
      </c>
      <c r="J603" s="96">
        <f t="shared" si="61"/>
        <v>99.44818181818182</v>
      </c>
      <c r="K603" s="47">
        <f aca="true" t="shared" si="62" ref="K603:K665">(I603/E603)*100</f>
        <v>100</v>
      </c>
      <c r="L603" s="164"/>
    </row>
    <row r="604" spans="1:12" ht="30.75" customHeight="1">
      <c r="A604" s="190">
        <v>854</v>
      </c>
      <c r="B604" s="44"/>
      <c r="C604" s="44"/>
      <c r="D604" s="8" t="s">
        <v>326</v>
      </c>
      <c r="E604" s="81">
        <f>E605+E614+E617</f>
        <v>532920.3099999999</v>
      </c>
      <c r="F604" s="87">
        <v>94.7</v>
      </c>
      <c r="G604" s="81">
        <f>G605+G614+G617</f>
        <v>280867</v>
      </c>
      <c r="H604" s="81">
        <f>H605+H614+H617</f>
        <v>515292.35</v>
      </c>
      <c r="I604" s="81">
        <f>I605+I614+I617</f>
        <v>492230.77</v>
      </c>
      <c r="J604" s="82">
        <f aca="true" t="shared" si="63" ref="J604:J616">(I604/H604)*100</f>
        <v>95.52456387136353</v>
      </c>
      <c r="K604" s="3">
        <f t="shared" si="62"/>
        <v>92.36479840672615</v>
      </c>
      <c r="L604" s="164">
        <f>(I604/$I$727)*100</f>
        <v>1.8171214892649772</v>
      </c>
    </row>
    <row r="605" spans="1:12" ht="14.25" customHeight="1">
      <c r="A605" s="191"/>
      <c r="B605" s="190">
        <v>85401</v>
      </c>
      <c r="C605" s="44"/>
      <c r="D605" s="86" t="s">
        <v>129</v>
      </c>
      <c r="E605" s="81">
        <f>E606+E607+E609+E608+E610+E611+E612+E613</f>
        <v>278716.79999999993</v>
      </c>
      <c r="F605" s="87">
        <v>90.9</v>
      </c>
      <c r="G605" s="81">
        <f>G606+G607+G609+G608+G610+G611+G612+G613</f>
        <v>254222</v>
      </c>
      <c r="H605" s="81">
        <f>H606+H607+H609+H608+H610+H611+H612+H613</f>
        <v>251392</v>
      </c>
      <c r="I605" s="81">
        <f>I606+I607+I609+I608+I610+I611+I612+I613</f>
        <v>240485.74999999997</v>
      </c>
      <c r="J605" s="82">
        <f t="shared" si="63"/>
        <v>95.66165589994907</v>
      </c>
      <c r="K605" s="3">
        <f t="shared" si="62"/>
        <v>86.28319139714579</v>
      </c>
      <c r="L605" s="164">
        <f>(I605/$I$727)*100</f>
        <v>0.8877783568609595</v>
      </c>
    </row>
    <row r="606" spans="1:12" ht="33.75" customHeight="1">
      <c r="A606" s="191"/>
      <c r="B606" s="192"/>
      <c r="C606" s="24">
        <v>3020</v>
      </c>
      <c r="D606" s="13" t="s">
        <v>185</v>
      </c>
      <c r="E606" s="84">
        <v>14304.8</v>
      </c>
      <c r="F606" s="55">
        <v>96</v>
      </c>
      <c r="G606" s="84">
        <v>12404</v>
      </c>
      <c r="H606" s="84">
        <v>12404</v>
      </c>
      <c r="I606" s="84">
        <v>11901.39</v>
      </c>
      <c r="J606" s="55">
        <f t="shared" si="63"/>
        <v>95.94800064495324</v>
      </c>
      <c r="K606" s="47">
        <f t="shared" si="62"/>
        <v>83.19857670152676</v>
      </c>
      <c r="L606" s="177">
        <f aca="true" t="shared" si="64" ref="L606:L612">(I606/$I$727)*100</f>
        <v>0.04393522883813888</v>
      </c>
    </row>
    <row r="607" spans="1:12" ht="20.25" customHeight="1">
      <c r="A607" s="191"/>
      <c r="B607" s="192"/>
      <c r="C607" s="24">
        <v>4010</v>
      </c>
      <c r="D607" s="13" t="s">
        <v>116</v>
      </c>
      <c r="E607" s="84">
        <v>196350.76</v>
      </c>
      <c r="F607" s="55">
        <v>93</v>
      </c>
      <c r="G607" s="84">
        <v>177380</v>
      </c>
      <c r="H607" s="84">
        <v>177380</v>
      </c>
      <c r="I607" s="84">
        <v>172390.27</v>
      </c>
      <c r="J607" s="55">
        <f t="shared" si="63"/>
        <v>97.18698274890066</v>
      </c>
      <c r="K607" s="47">
        <f t="shared" si="62"/>
        <v>87.79709841713878</v>
      </c>
      <c r="L607" s="177">
        <f t="shared" si="64"/>
        <v>0.6363967538177093</v>
      </c>
    </row>
    <row r="608" spans="1:12" ht="21.75" customHeight="1">
      <c r="A608" s="191"/>
      <c r="B608" s="192"/>
      <c r="C608" s="24">
        <v>4040</v>
      </c>
      <c r="D608" s="13" t="s">
        <v>268</v>
      </c>
      <c r="E608" s="84">
        <v>16525.68</v>
      </c>
      <c r="F608" s="55">
        <v>100</v>
      </c>
      <c r="G608" s="84">
        <v>15050</v>
      </c>
      <c r="H608" s="84">
        <v>13260</v>
      </c>
      <c r="I608" s="84">
        <v>13259.29</v>
      </c>
      <c r="J608" s="51">
        <f t="shared" si="63"/>
        <v>99.9946455505279</v>
      </c>
      <c r="K608" s="47">
        <f t="shared" si="62"/>
        <v>80.2344593384357</v>
      </c>
      <c r="L608" s="177">
        <f t="shared" si="64"/>
        <v>0.04894805904026728</v>
      </c>
    </row>
    <row r="609" spans="1:12" ht="22.5" customHeight="1">
      <c r="A609" s="191"/>
      <c r="B609" s="192"/>
      <c r="C609" s="24">
        <v>4110</v>
      </c>
      <c r="D609" s="13" t="s">
        <v>277</v>
      </c>
      <c r="E609" s="84">
        <v>37387.87</v>
      </c>
      <c r="F609" s="55">
        <v>93.6</v>
      </c>
      <c r="G609" s="84">
        <v>29190</v>
      </c>
      <c r="H609" s="84">
        <v>35150</v>
      </c>
      <c r="I609" s="84">
        <v>31493.6</v>
      </c>
      <c r="J609" s="51">
        <f t="shared" si="63"/>
        <v>89.5977240398293</v>
      </c>
      <c r="K609" s="47">
        <f t="shared" si="62"/>
        <v>84.23480663648397</v>
      </c>
      <c r="L609" s="177">
        <f t="shared" si="64"/>
        <v>0.11626192595459947</v>
      </c>
    </row>
    <row r="610" spans="1:12" ht="11.25">
      <c r="A610" s="191"/>
      <c r="B610" s="192"/>
      <c r="C610" s="24">
        <v>4120</v>
      </c>
      <c r="D610" s="13" t="s">
        <v>41</v>
      </c>
      <c r="E610" s="84">
        <v>3596.23</v>
      </c>
      <c r="F610" s="55">
        <v>94.1</v>
      </c>
      <c r="G610" s="84">
        <v>4158</v>
      </c>
      <c r="H610" s="84">
        <v>4158</v>
      </c>
      <c r="I610" s="84">
        <v>2801.46</v>
      </c>
      <c r="J610" s="51">
        <f t="shared" si="63"/>
        <v>67.37518037518038</v>
      </c>
      <c r="K610" s="47">
        <f t="shared" si="62"/>
        <v>77.89991185213404</v>
      </c>
      <c r="L610" s="177">
        <f t="shared" si="64"/>
        <v>0.010341883274213561</v>
      </c>
    </row>
    <row r="611" spans="1:12" ht="22.5" customHeight="1">
      <c r="A611" s="191"/>
      <c r="B611" s="192"/>
      <c r="C611" s="24">
        <v>4210</v>
      </c>
      <c r="D611" s="13" t="s">
        <v>14</v>
      </c>
      <c r="E611" s="84"/>
      <c r="F611" s="55"/>
      <c r="G611" s="84">
        <v>7400</v>
      </c>
      <c r="H611" s="84">
        <v>400</v>
      </c>
      <c r="I611" s="84"/>
      <c r="J611" s="51">
        <f t="shared" si="63"/>
        <v>0</v>
      </c>
      <c r="K611" s="47"/>
      <c r="L611" s="177">
        <f t="shared" si="64"/>
        <v>0</v>
      </c>
    </row>
    <row r="612" spans="1:12" ht="32.25" customHeight="1">
      <c r="A612" s="191"/>
      <c r="B612" s="192"/>
      <c r="C612" s="24">
        <v>4440</v>
      </c>
      <c r="D612" s="13" t="s">
        <v>43</v>
      </c>
      <c r="E612" s="84">
        <v>10252.48</v>
      </c>
      <c r="F612" s="55">
        <v>100</v>
      </c>
      <c r="G612" s="84">
        <v>8640</v>
      </c>
      <c r="H612" s="84">
        <v>8640</v>
      </c>
      <c r="I612" s="84">
        <v>8639.74</v>
      </c>
      <c r="J612" s="55">
        <f t="shared" si="63"/>
        <v>99.99699074074074</v>
      </c>
      <c r="K612" s="47">
        <f t="shared" si="62"/>
        <v>84.26975717094791</v>
      </c>
      <c r="L612" s="177">
        <f t="shared" si="64"/>
        <v>0.03189450593603117</v>
      </c>
    </row>
    <row r="613" spans="1:12" ht="13.5" customHeight="1">
      <c r="A613" s="191"/>
      <c r="B613" s="193"/>
      <c r="C613" s="24">
        <v>4580</v>
      </c>
      <c r="D613" s="13" t="s">
        <v>259</v>
      </c>
      <c r="E613" s="84">
        <v>298.98</v>
      </c>
      <c r="F613" s="55">
        <v>3</v>
      </c>
      <c r="G613" s="84"/>
      <c r="H613" s="84"/>
      <c r="I613" s="84"/>
      <c r="J613" s="55"/>
      <c r="K613" s="47"/>
      <c r="L613" s="165"/>
    </row>
    <row r="614" spans="1:12" ht="21">
      <c r="A614" s="191"/>
      <c r="B614" s="201">
        <v>85415</v>
      </c>
      <c r="C614" s="44"/>
      <c r="D614" s="2" t="s">
        <v>171</v>
      </c>
      <c r="E614" s="81">
        <f>SUM(E615:E616)</f>
        <v>254203.51</v>
      </c>
      <c r="F614" s="87">
        <v>100</v>
      </c>
      <c r="G614" s="81">
        <f>G615+G616</f>
        <v>25000</v>
      </c>
      <c r="H614" s="81">
        <f>H615+H616</f>
        <v>262255.35</v>
      </c>
      <c r="I614" s="81">
        <f>I615+I616</f>
        <v>251745.02000000002</v>
      </c>
      <c r="J614" s="82">
        <f t="shared" si="63"/>
        <v>95.99232961310419</v>
      </c>
      <c r="K614" s="3">
        <f t="shared" si="62"/>
        <v>99.03286543919083</v>
      </c>
      <c r="L614" s="164">
        <f>(I614/$I$727)*100</f>
        <v>0.9293431324040174</v>
      </c>
    </row>
    <row r="615" spans="1:12" ht="24" customHeight="1">
      <c r="A615" s="191"/>
      <c r="B615" s="202"/>
      <c r="C615" s="24">
        <v>3240</v>
      </c>
      <c r="D615" s="13" t="s">
        <v>130</v>
      </c>
      <c r="E615" s="84">
        <v>220478.51</v>
      </c>
      <c r="F615" s="55">
        <v>100</v>
      </c>
      <c r="G615" s="84">
        <v>25000</v>
      </c>
      <c r="H615" s="84">
        <v>225820.35</v>
      </c>
      <c r="I615" s="84">
        <v>215963.29</v>
      </c>
      <c r="J615" s="51">
        <f t="shared" si="63"/>
        <v>95.63499923722553</v>
      </c>
      <c r="K615" s="47">
        <f t="shared" si="62"/>
        <v>97.95208158835979</v>
      </c>
      <c r="L615" s="165">
        <f>(I615/$I$727)*100</f>
        <v>0.7972511250187877</v>
      </c>
    </row>
    <row r="616" spans="1:12" ht="21.75" customHeight="1">
      <c r="A616" s="191"/>
      <c r="B616" s="202"/>
      <c r="C616" s="24">
        <v>3260</v>
      </c>
      <c r="D616" s="13" t="s">
        <v>93</v>
      </c>
      <c r="E616" s="84">
        <v>33725</v>
      </c>
      <c r="F616" s="55">
        <v>100</v>
      </c>
      <c r="G616" s="84"/>
      <c r="H616" s="84">
        <v>36435</v>
      </c>
      <c r="I616" s="84">
        <v>35781.73</v>
      </c>
      <c r="J616" s="51">
        <f t="shared" si="63"/>
        <v>98.20702621106079</v>
      </c>
      <c r="K616" s="47">
        <f t="shared" si="62"/>
        <v>106.09853224610823</v>
      </c>
      <c r="L616" s="165"/>
    </row>
    <row r="617" spans="1:12" s="23" customFormat="1" ht="31.5">
      <c r="A617" s="192"/>
      <c r="B617" s="190">
        <v>85446</v>
      </c>
      <c r="C617" s="44"/>
      <c r="D617" s="73" t="s">
        <v>176</v>
      </c>
      <c r="E617" s="81">
        <f>E618+E619</f>
        <v>0</v>
      </c>
      <c r="F617" s="87"/>
      <c r="G617" s="81">
        <f>G618+G619</f>
        <v>1645</v>
      </c>
      <c r="H617" s="81">
        <f>H618+H619</f>
        <v>1645</v>
      </c>
      <c r="I617" s="81">
        <f>I618+I619</f>
        <v>0</v>
      </c>
      <c r="J617" s="51"/>
      <c r="K617" s="3"/>
      <c r="L617" s="164"/>
    </row>
    <row r="618" spans="1:12" s="23" customFormat="1" ht="22.5" customHeight="1">
      <c r="A618" s="192"/>
      <c r="B618" s="191"/>
      <c r="C618" s="24">
        <v>4300</v>
      </c>
      <c r="D618" s="13" t="s">
        <v>19</v>
      </c>
      <c r="E618" s="81"/>
      <c r="F618" s="87"/>
      <c r="G618" s="84">
        <v>1400</v>
      </c>
      <c r="H618" s="84">
        <v>1400</v>
      </c>
      <c r="I618" s="84"/>
      <c r="J618" s="51"/>
      <c r="K618" s="47"/>
      <c r="L618" s="165"/>
    </row>
    <row r="619" spans="1:12" s="23" customFormat="1" ht="23.25" customHeight="1">
      <c r="A619" s="193"/>
      <c r="B619" s="193"/>
      <c r="C619" s="24">
        <v>4410</v>
      </c>
      <c r="D619" s="13" t="s">
        <v>64</v>
      </c>
      <c r="E619" s="81"/>
      <c r="F619" s="87"/>
      <c r="G619" s="84">
        <v>245</v>
      </c>
      <c r="H619" s="84">
        <v>245</v>
      </c>
      <c r="I619" s="84"/>
      <c r="J619" s="51"/>
      <c r="K619" s="47"/>
      <c r="L619" s="165"/>
    </row>
    <row r="620" spans="1:12" ht="30.75" customHeight="1">
      <c r="A620" s="195" t="s">
        <v>131</v>
      </c>
      <c r="B620" s="44"/>
      <c r="C620" s="44"/>
      <c r="D620" s="2" t="s">
        <v>132</v>
      </c>
      <c r="E620" s="81">
        <f>E624+E634+E640+E645+E654+E642+E650</f>
        <v>2900696.61</v>
      </c>
      <c r="F620" s="87">
        <v>65.3</v>
      </c>
      <c r="G620" s="81">
        <f>G624+G634+G640+G645+G654+G642+G650</f>
        <v>2590117</v>
      </c>
      <c r="H620" s="81">
        <f>H624+H634+H640+H645+H654+H642+H650</f>
        <v>3112847.01</v>
      </c>
      <c r="I620" s="81">
        <f>I624+I634+I640+I645+I654+I642+I650</f>
        <v>2567926.69</v>
      </c>
      <c r="J620" s="82">
        <f>(I620/H620)*100</f>
        <v>82.49447151596442</v>
      </c>
      <c r="K620" s="3">
        <f t="shared" si="62"/>
        <v>88.5279308820925</v>
      </c>
      <c r="L620" s="164">
        <f aca="true" t="shared" si="65" ref="L620:L632">(I620/$I$727)*100</f>
        <v>9.47977057845466</v>
      </c>
    </row>
    <row r="621" spans="1:12" ht="15" customHeight="1">
      <c r="A621" s="196"/>
      <c r="B621" s="44"/>
      <c r="C621" s="44"/>
      <c r="D621" s="110" t="s">
        <v>8</v>
      </c>
      <c r="E621" s="98">
        <f>E620-E622</f>
        <v>1228655.3499999999</v>
      </c>
      <c r="F621" s="65">
        <v>76.7</v>
      </c>
      <c r="G621" s="98">
        <f>G620-G622</f>
        <v>1629500</v>
      </c>
      <c r="H621" s="98">
        <f>H620-H622</f>
        <v>1830713.9999999998</v>
      </c>
      <c r="I621" s="98">
        <f>I620-I622</f>
        <v>1666723.41</v>
      </c>
      <c r="J621" s="68">
        <f>(I621/H621)*100</f>
        <v>91.04226056063372</v>
      </c>
      <c r="K621" s="47">
        <f t="shared" si="62"/>
        <v>135.65426708148874</v>
      </c>
      <c r="L621" s="165">
        <f t="shared" si="65"/>
        <v>6.152884194890946</v>
      </c>
    </row>
    <row r="622" spans="1:12" ht="12" customHeight="1">
      <c r="A622" s="196"/>
      <c r="B622" s="44"/>
      <c r="C622" s="44"/>
      <c r="D622" s="110" t="s">
        <v>167</v>
      </c>
      <c r="E622" s="98">
        <f>E630+E631+E632+E637+E633+E638+E639+E649+E658+E659</f>
        <v>1672041.26</v>
      </c>
      <c r="F622" s="98">
        <v>59</v>
      </c>
      <c r="G622" s="98">
        <f>G630+G631+G632+G637+G633+G638+G639+G649+G658+G659</f>
        <v>960617</v>
      </c>
      <c r="H622" s="98">
        <f>H630+H631+H632+H637+H633+H638+H639+H649+H658+H659</f>
        <v>1282133.01</v>
      </c>
      <c r="I622" s="98">
        <f>I630+I631+I632+I637+I633+I638+I639+I649+I658+I659</f>
        <v>901203.28</v>
      </c>
      <c r="J622" s="68">
        <f>(I622/H622)*100</f>
        <v>70.28937504697738</v>
      </c>
      <c r="K622" s="47">
        <f t="shared" si="62"/>
        <v>53.89838765103201</v>
      </c>
      <c r="L622" s="165">
        <f t="shared" si="65"/>
        <v>3.3268863835637137</v>
      </c>
    </row>
    <row r="623" spans="1:12" ht="11.25">
      <c r="A623" s="196"/>
      <c r="B623" s="24"/>
      <c r="C623" s="24"/>
      <c r="D623" s="106" t="s">
        <v>9</v>
      </c>
      <c r="E623" s="98">
        <f>E630+E631+E632+E633+E638+E639+E649+E658+E659</f>
        <v>1506041.26</v>
      </c>
      <c r="F623" s="98">
        <v>58</v>
      </c>
      <c r="G623" s="98">
        <f>G630+G631+G632+G633+G638+G639+G649+G658+G659</f>
        <v>887617</v>
      </c>
      <c r="H623" s="98">
        <f>H630+H631+H632+H633+H638+H639+H649+H658+H659</f>
        <v>1209133.01</v>
      </c>
      <c r="I623" s="98">
        <f>I630+I631+I632+I633+I638+I639+I649+I658+I659</f>
        <v>828203.28</v>
      </c>
      <c r="J623" s="68">
        <f>(I623/H623)*100</f>
        <v>68.49563060064004</v>
      </c>
      <c r="K623" s="47">
        <f t="shared" si="62"/>
        <v>54.992071067163195</v>
      </c>
      <c r="L623" s="165">
        <f t="shared" si="65"/>
        <v>3.0573992307870936</v>
      </c>
    </row>
    <row r="624" spans="1:12" ht="24" customHeight="1">
      <c r="A624" s="196"/>
      <c r="B624" s="190">
        <v>90001</v>
      </c>
      <c r="C624" s="44"/>
      <c r="D624" s="2" t="s">
        <v>302</v>
      </c>
      <c r="E624" s="81">
        <f>E627+E630+E631+E632+E625+E628+E626+E629+E633</f>
        <v>1743506.6800000002</v>
      </c>
      <c r="F624" s="87">
        <v>58.7</v>
      </c>
      <c r="G624" s="81">
        <f>G627+G630+G631+G632+G625+G628+G626+G629+G633</f>
        <v>1075617</v>
      </c>
      <c r="H624" s="81">
        <f>H627+H630+H631+H632+H625+H628+H626+H629+H633</f>
        <v>1284617</v>
      </c>
      <c r="I624" s="81">
        <f>I627+I630+I631+I632+I625+I628+I626+I629+I633</f>
        <v>1136057.97</v>
      </c>
      <c r="J624" s="82">
        <f aca="true" t="shared" si="66" ref="J624:J659">(I624/H624)*100</f>
        <v>88.43553915291483</v>
      </c>
      <c r="K624" s="3">
        <f t="shared" si="62"/>
        <v>65.15937008053217</v>
      </c>
      <c r="L624" s="164">
        <f t="shared" si="65"/>
        <v>4.193877092116257</v>
      </c>
    </row>
    <row r="625" spans="1:12" ht="19.5" customHeight="1">
      <c r="A625" s="196"/>
      <c r="B625" s="192"/>
      <c r="C625" s="24">
        <v>4210</v>
      </c>
      <c r="D625" s="13" t="s">
        <v>14</v>
      </c>
      <c r="E625" s="84">
        <v>2484.05</v>
      </c>
      <c r="F625" s="55">
        <v>99.4</v>
      </c>
      <c r="G625" s="84">
        <v>3000</v>
      </c>
      <c r="H625" s="84">
        <v>3000</v>
      </c>
      <c r="I625" s="84">
        <v>617.98</v>
      </c>
      <c r="J625" s="51">
        <f t="shared" si="66"/>
        <v>20.599333333333334</v>
      </c>
      <c r="K625" s="47">
        <f t="shared" si="62"/>
        <v>24.87792113685312</v>
      </c>
      <c r="L625" s="177">
        <f t="shared" si="65"/>
        <v>0.0022813379544232284</v>
      </c>
    </row>
    <row r="626" spans="1:12" ht="11.25">
      <c r="A626" s="196"/>
      <c r="B626" s="192"/>
      <c r="C626" s="24">
        <v>4260</v>
      </c>
      <c r="D626" s="13" t="s">
        <v>15</v>
      </c>
      <c r="E626" s="84">
        <v>252055.1</v>
      </c>
      <c r="F626" s="55">
        <v>66</v>
      </c>
      <c r="G626" s="84">
        <v>235000</v>
      </c>
      <c r="H626" s="84">
        <v>337000</v>
      </c>
      <c r="I626" s="84">
        <v>306087.35</v>
      </c>
      <c r="J626" s="51">
        <f t="shared" si="66"/>
        <v>90.8271068249258</v>
      </c>
      <c r="K626" s="47">
        <f t="shared" si="62"/>
        <v>121.43668190010834</v>
      </c>
      <c r="L626" s="177">
        <f t="shared" si="65"/>
        <v>1.1299535404443941</v>
      </c>
    </row>
    <row r="627" spans="1:12" ht="25.5" customHeight="1">
      <c r="A627" s="196"/>
      <c r="B627" s="192"/>
      <c r="C627" s="24">
        <v>4300</v>
      </c>
      <c r="D627" s="13" t="s">
        <v>19</v>
      </c>
      <c r="E627" s="84">
        <v>3899.99</v>
      </c>
      <c r="F627" s="55">
        <v>78</v>
      </c>
      <c r="G627" s="84">
        <v>5000</v>
      </c>
      <c r="H627" s="84">
        <v>5000</v>
      </c>
      <c r="I627" s="84">
        <v>3004.19</v>
      </c>
      <c r="J627" s="51">
        <f t="shared" si="66"/>
        <v>60.0838</v>
      </c>
      <c r="K627" s="47">
        <f t="shared" si="62"/>
        <v>77.03071033515471</v>
      </c>
      <c r="L627" s="177">
        <f t="shared" si="65"/>
        <v>0.011090282321917729</v>
      </c>
    </row>
    <row r="628" spans="1:12" ht="45">
      <c r="A628" s="196"/>
      <c r="B628" s="192"/>
      <c r="C628" s="24">
        <v>4520</v>
      </c>
      <c r="D628" s="13" t="s">
        <v>255</v>
      </c>
      <c r="E628" s="84">
        <v>14020.25</v>
      </c>
      <c r="F628" s="55">
        <v>99.4</v>
      </c>
      <c r="G628" s="84">
        <v>15000</v>
      </c>
      <c r="H628" s="84">
        <v>17000</v>
      </c>
      <c r="I628" s="84">
        <v>16427.25</v>
      </c>
      <c r="J628" s="51">
        <f t="shared" si="66"/>
        <v>96.63088235294117</v>
      </c>
      <c r="K628" s="47">
        <f t="shared" si="62"/>
        <v>117.1680248212407</v>
      </c>
      <c r="L628" s="177">
        <f t="shared" si="65"/>
        <v>0.060642915485612764</v>
      </c>
    </row>
    <row r="629" spans="1:12" ht="45">
      <c r="A629" s="196"/>
      <c r="B629" s="192"/>
      <c r="C629" s="24">
        <v>4590</v>
      </c>
      <c r="D629" s="13" t="s">
        <v>205</v>
      </c>
      <c r="E629" s="84">
        <v>10000</v>
      </c>
      <c r="F629" s="55">
        <v>100</v>
      </c>
      <c r="G629" s="84"/>
      <c r="H629" s="84"/>
      <c r="I629" s="84"/>
      <c r="J629" s="51"/>
      <c r="K629" s="47"/>
      <c r="L629" s="177"/>
    </row>
    <row r="630" spans="1:12" ht="33.75" customHeight="1">
      <c r="A630" s="196"/>
      <c r="B630" s="192"/>
      <c r="C630" s="24">
        <v>6050</v>
      </c>
      <c r="D630" s="13" t="s">
        <v>264</v>
      </c>
      <c r="E630" s="84">
        <v>12224.85</v>
      </c>
      <c r="F630" s="55">
        <v>14.1</v>
      </c>
      <c r="G630" s="84"/>
      <c r="H630" s="84">
        <v>105000</v>
      </c>
      <c r="I630" s="84"/>
      <c r="J630" s="51">
        <f t="shared" si="66"/>
        <v>0</v>
      </c>
      <c r="K630" s="47">
        <f t="shared" si="62"/>
        <v>0</v>
      </c>
      <c r="L630" s="177">
        <f t="shared" si="65"/>
        <v>0</v>
      </c>
    </row>
    <row r="631" spans="1:12" ht="35.25" customHeight="1">
      <c r="A631" s="196"/>
      <c r="B631" s="192"/>
      <c r="C631" s="24">
        <v>6057</v>
      </c>
      <c r="D631" s="13" t="s">
        <v>263</v>
      </c>
      <c r="E631" s="84">
        <v>642499.79</v>
      </c>
      <c r="F631" s="55">
        <v>74.4</v>
      </c>
      <c r="G631" s="84">
        <v>220617</v>
      </c>
      <c r="H631" s="84">
        <v>220617</v>
      </c>
      <c r="I631" s="84">
        <v>220616.77</v>
      </c>
      <c r="J631" s="51">
        <f t="shared" si="66"/>
        <v>99.99989574692792</v>
      </c>
      <c r="K631" s="47">
        <f t="shared" si="62"/>
        <v>34.337251689996656</v>
      </c>
      <c r="L631" s="165">
        <f t="shared" si="65"/>
        <v>0.8144299342749924</v>
      </c>
    </row>
    <row r="632" spans="1:12" ht="33.75" customHeight="1">
      <c r="A632" s="196"/>
      <c r="B632" s="192"/>
      <c r="C632" s="24">
        <v>6059</v>
      </c>
      <c r="D632" s="13" t="s">
        <v>263</v>
      </c>
      <c r="E632" s="84">
        <v>802022.65</v>
      </c>
      <c r="F632" s="55">
        <v>50.1</v>
      </c>
      <c r="G632" s="84">
        <v>597000</v>
      </c>
      <c r="H632" s="84">
        <v>597000</v>
      </c>
      <c r="I632" s="84">
        <v>589304.43</v>
      </c>
      <c r="J632" s="51">
        <f t="shared" si="66"/>
        <v>98.71095979899498</v>
      </c>
      <c r="K632" s="47">
        <f t="shared" si="62"/>
        <v>73.47728022394381</v>
      </c>
      <c r="L632" s="165">
        <f t="shared" si="65"/>
        <v>2.1754790816349177</v>
      </c>
    </row>
    <row r="633" spans="1:12" ht="36.75" customHeight="1">
      <c r="A633" s="196"/>
      <c r="B633" s="138"/>
      <c r="C633" s="24">
        <v>6060</v>
      </c>
      <c r="D633" s="13" t="s">
        <v>263</v>
      </c>
      <c r="E633" s="84">
        <v>4300</v>
      </c>
      <c r="F633" s="55">
        <v>78.2</v>
      </c>
      <c r="G633" s="84"/>
      <c r="H633" s="84"/>
      <c r="I633" s="84"/>
      <c r="J633" s="51"/>
      <c r="K633" s="47"/>
      <c r="L633" s="165"/>
    </row>
    <row r="634" spans="1:12" ht="21">
      <c r="A634" s="196"/>
      <c r="B634" s="190">
        <v>90002</v>
      </c>
      <c r="C634" s="44"/>
      <c r="D634" s="2" t="s">
        <v>133</v>
      </c>
      <c r="E634" s="81">
        <f>E636+E637+E635+E638+E639</f>
        <v>570704.2899999999</v>
      </c>
      <c r="F634" s="87">
        <v>78.1</v>
      </c>
      <c r="G634" s="81">
        <f>G636+G637+G635+G638+G639</f>
        <v>933000</v>
      </c>
      <c r="H634" s="81">
        <f>H636+H637+H635+H638+H639</f>
        <v>1099214</v>
      </c>
      <c r="I634" s="81">
        <f>I636+I637+I635+I638+I639</f>
        <v>919096.3300000001</v>
      </c>
      <c r="J634" s="82">
        <f t="shared" si="66"/>
        <v>83.61395779165841</v>
      </c>
      <c r="K634" s="3">
        <f t="shared" si="62"/>
        <v>161.0459823247518</v>
      </c>
      <c r="L634" s="164">
        <f>(I634/$I$727)*100</f>
        <v>3.3929404534128875</v>
      </c>
    </row>
    <row r="635" spans="1:12" ht="22.5">
      <c r="A635" s="196"/>
      <c r="B635" s="191"/>
      <c r="C635" s="24">
        <v>4210</v>
      </c>
      <c r="D635" s="13" t="s">
        <v>231</v>
      </c>
      <c r="E635" s="100">
        <v>2308.44</v>
      </c>
      <c r="F635" s="42"/>
      <c r="G635" s="100">
        <v>10000</v>
      </c>
      <c r="H635" s="100">
        <v>20000</v>
      </c>
      <c r="I635" s="100">
        <v>15323.39</v>
      </c>
      <c r="J635" s="101"/>
      <c r="K635" s="47">
        <f t="shared" si="62"/>
        <v>663.7984959539775</v>
      </c>
      <c r="L635" s="165"/>
    </row>
    <row r="636" spans="1:12" ht="22.5" customHeight="1">
      <c r="A636" s="196"/>
      <c r="B636" s="192"/>
      <c r="C636" s="24">
        <v>4300</v>
      </c>
      <c r="D636" s="13" t="s">
        <v>19</v>
      </c>
      <c r="E636" s="84">
        <v>357401.88</v>
      </c>
      <c r="F636" s="55">
        <v>81.3</v>
      </c>
      <c r="G636" s="84">
        <v>780000</v>
      </c>
      <c r="H636" s="84">
        <v>888214</v>
      </c>
      <c r="I636" s="84">
        <v>817074.79</v>
      </c>
      <c r="J636" s="51">
        <f t="shared" si="66"/>
        <v>91.99075785790362</v>
      </c>
      <c r="K636" s="47">
        <f t="shared" si="62"/>
        <v>228.61513487282159</v>
      </c>
      <c r="L636" s="165">
        <f aca="true" t="shared" si="67" ref="L636:L644">(I636/$I$727)*100</f>
        <v>3.0163172433240377</v>
      </c>
    </row>
    <row r="637" spans="1:12" ht="80.25" customHeight="1">
      <c r="A637" s="196"/>
      <c r="B637" s="192"/>
      <c r="C637" s="24">
        <v>6010</v>
      </c>
      <c r="D637" s="13" t="s">
        <v>303</v>
      </c>
      <c r="E637" s="84">
        <v>166000</v>
      </c>
      <c r="F637" s="55">
        <v>69.5</v>
      </c>
      <c r="G637" s="84">
        <v>73000</v>
      </c>
      <c r="H637" s="84">
        <v>73000</v>
      </c>
      <c r="I637" s="84">
        <v>73000</v>
      </c>
      <c r="J637" s="51">
        <f t="shared" si="66"/>
        <v>100</v>
      </c>
      <c r="K637" s="47">
        <f t="shared" si="62"/>
        <v>43.97590361445783</v>
      </c>
      <c r="L637" s="165">
        <f t="shared" si="67"/>
        <v>0.26948715277662005</v>
      </c>
    </row>
    <row r="638" spans="1:12" ht="34.5" customHeight="1">
      <c r="A638" s="196"/>
      <c r="B638" s="138"/>
      <c r="C638" s="24">
        <v>6050</v>
      </c>
      <c r="D638" s="13" t="s">
        <v>304</v>
      </c>
      <c r="E638" s="84">
        <v>15672.13</v>
      </c>
      <c r="F638" s="55">
        <v>99.5</v>
      </c>
      <c r="G638" s="84">
        <v>40000</v>
      </c>
      <c r="H638" s="84">
        <v>88000</v>
      </c>
      <c r="I638" s="84">
        <v>13698.15</v>
      </c>
      <c r="J638" s="51">
        <f t="shared" si="66"/>
        <v>15.566079545454544</v>
      </c>
      <c r="K638" s="47">
        <f t="shared" si="62"/>
        <v>87.40451999823891</v>
      </c>
      <c r="L638" s="165">
        <f t="shared" si="67"/>
        <v>0.05056815673708298</v>
      </c>
    </row>
    <row r="639" spans="1:12" ht="33" customHeight="1">
      <c r="A639" s="196"/>
      <c r="B639" s="138"/>
      <c r="C639" s="24">
        <v>6060</v>
      </c>
      <c r="D639" s="13" t="s">
        <v>263</v>
      </c>
      <c r="E639" s="84">
        <v>29321.84</v>
      </c>
      <c r="F639" s="55">
        <v>99.7</v>
      </c>
      <c r="G639" s="84">
        <v>30000</v>
      </c>
      <c r="H639" s="84">
        <v>30000</v>
      </c>
      <c r="I639" s="84"/>
      <c r="J639" s="51">
        <f t="shared" si="66"/>
        <v>0</v>
      </c>
      <c r="K639" s="47">
        <f t="shared" si="62"/>
        <v>0</v>
      </c>
      <c r="L639" s="165">
        <f t="shared" si="67"/>
        <v>0</v>
      </c>
    </row>
    <row r="640" spans="1:12" ht="21">
      <c r="A640" s="196"/>
      <c r="B640" s="190">
        <v>90003</v>
      </c>
      <c r="C640" s="44"/>
      <c r="D640" s="2" t="s">
        <v>160</v>
      </c>
      <c r="E640" s="81">
        <f>E641</f>
        <v>210500</v>
      </c>
      <c r="F640" s="87">
        <v>91.1</v>
      </c>
      <c r="G640" s="81">
        <f>G641</f>
        <v>215000</v>
      </c>
      <c r="H640" s="81">
        <f>H641</f>
        <v>232500</v>
      </c>
      <c r="I640" s="81">
        <f>I641</f>
        <v>214000</v>
      </c>
      <c r="J640" s="82">
        <f t="shared" si="66"/>
        <v>92.04301075268818</v>
      </c>
      <c r="K640" s="3">
        <f t="shared" si="62"/>
        <v>101.66270783847982</v>
      </c>
      <c r="L640" s="164">
        <f t="shared" si="67"/>
        <v>0.7900034341670781</v>
      </c>
    </row>
    <row r="641" spans="1:12" ht="24" customHeight="1">
      <c r="A641" s="196"/>
      <c r="B641" s="192"/>
      <c r="C641" s="24">
        <v>4300</v>
      </c>
      <c r="D641" s="13" t="s">
        <v>19</v>
      </c>
      <c r="E641" s="84">
        <v>210500</v>
      </c>
      <c r="F641" s="55">
        <v>91.1</v>
      </c>
      <c r="G641" s="84">
        <v>215000</v>
      </c>
      <c r="H641" s="84">
        <v>232500</v>
      </c>
      <c r="I641" s="84">
        <v>214000</v>
      </c>
      <c r="J641" s="101">
        <f t="shared" si="66"/>
        <v>92.04301075268818</v>
      </c>
      <c r="K641" s="47">
        <f t="shared" si="62"/>
        <v>101.66270783847982</v>
      </c>
      <c r="L641" s="165">
        <f t="shared" si="67"/>
        <v>0.7900034341670781</v>
      </c>
    </row>
    <row r="642" spans="1:12" ht="27" customHeight="1">
      <c r="A642" s="196"/>
      <c r="B642" s="190">
        <v>90004</v>
      </c>
      <c r="C642" s="44"/>
      <c r="D642" s="2" t="s">
        <v>134</v>
      </c>
      <c r="E642" s="81">
        <f>E643+E644</f>
        <v>111512.28</v>
      </c>
      <c r="F642" s="87">
        <v>91.4</v>
      </c>
      <c r="G642" s="81">
        <f>G643+G644</f>
        <v>81100</v>
      </c>
      <c r="H642" s="81">
        <f>H643+H644</f>
        <v>91100</v>
      </c>
      <c r="I642" s="81">
        <f>I643+I644</f>
        <v>82485.29</v>
      </c>
      <c r="J642" s="82">
        <f t="shared" si="66"/>
        <v>90.54367727771678</v>
      </c>
      <c r="K642" s="3">
        <f t="shared" si="62"/>
        <v>73.96969194782852</v>
      </c>
      <c r="L642" s="165">
        <f t="shared" si="67"/>
        <v>0.3045030951788193</v>
      </c>
    </row>
    <row r="643" spans="1:12" ht="21.75" customHeight="1">
      <c r="A643" s="196"/>
      <c r="B643" s="192"/>
      <c r="C643" s="24">
        <v>4210</v>
      </c>
      <c r="D643" s="13" t="s">
        <v>14</v>
      </c>
      <c r="E643" s="84">
        <v>552.28</v>
      </c>
      <c r="F643" s="55">
        <v>50.2</v>
      </c>
      <c r="G643" s="84">
        <v>1100</v>
      </c>
      <c r="H643" s="84">
        <v>3100</v>
      </c>
      <c r="I643" s="84">
        <v>2486.53</v>
      </c>
      <c r="J643" s="51">
        <f t="shared" si="66"/>
        <v>80.21064516129033</v>
      </c>
      <c r="K643" s="47">
        <f t="shared" si="62"/>
        <v>450.22995581951193</v>
      </c>
      <c r="L643" s="165"/>
    </row>
    <row r="644" spans="1:12" ht="22.5">
      <c r="A644" s="196"/>
      <c r="B644" s="192"/>
      <c r="C644" s="24">
        <v>4300</v>
      </c>
      <c r="D644" s="13" t="s">
        <v>19</v>
      </c>
      <c r="E644" s="84">
        <v>110960</v>
      </c>
      <c r="F644" s="55">
        <v>91.7</v>
      </c>
      <c r="G644" s="84">
        <v>80000</v>
      </c>
      <c r="H644" s="84">
        <v>88000</v>
      </c>
      <c r="I644" s="84">
        <v>79998.76</v>
      </c>
      <c r="J644" s="51">
        <f t="shared" si="66"/>
        <v>90.9076818181818</v>
      </c>
      <c r="K644" s="47">
        <f t="shared" si="62"/>
        <v>72.09693583273251</v>
      </c>
      <c r="L644" s="165">
        <f t="shared" si="67"/>
        <v>0.2953238090145227</v>
      </c>
    </row>
    <row r="645" spans="1:12" ht="21" customHeight="1">
      <c r="A645" s="196"/>
      <c r="B645" s="190">
        <v>90015</v>
      </c>
      <c r="C645" s="44"/>
      <c r="D645" s="2" t="s">
        <v>135</v>
      </c>
      <c r="E645" s="81">
        <f>E647+E648+E646+E649</f>
        <v>150818.46</v>
      </c>
      <c r="F645" s="87">
        <v>56.8</v>
      </c>
      <c r="G645" s="81">
        <f>G647+G648+G646+G649</f>
        <v>186000</v>
      </c>
      <c r="H645" s="81">
        <f>H647+H648+H646+H649</f>
        <v>144000</v>
      </c>
      <c r="I645" s="81">
        <f>I647+I648+I646+I649</f>
        <v>114259.12000000001</v>
      </c>
      <c r="J645" s="82">
        <f t="shared" si="66"/>
        <v>79.34661111111112</v>
      </c>
      <c r="K645" s="3">
        <f t="shared" si="62"/>
        <v>75.7593732226148</v>
      </c>
      <c r="L645" s="164">
        <f>(I645/$I$727)*100</f>
        <v>0.4217995195556461</v>
      </c>
    </row>
    <row r="646" spans="1:12" ht="21" customHeight="1">
      <c r="A646" s="196"/>
      <c r="B646" s="191"/>
      <c r="C646" s="24">
        <v>4210</v>
      </c>
      <c r="D646" s="13" t="s">
        <v>14</v>
      </c>
      <c r="E646" s="100">
        <v>1144.8</v>
      </c>
      <c r="F646" s="42">
        <v>57.2</v>
      </c>
      <c r="G646" s="100"/>
      <c r="H646" s="100">
        <v>4000</v>
      </c>
      <c r="I646" s="100">
        <v>3815.74</v>
      </c>
      <c r="J646" s="101">
        <f t="shared" si="66"/>
        <v>95.3935</v>
      </c>
      <c r="K646" s="47">
        <f t="shared" si="62"/>
        <v>333.3106219426974</v>
      </c>
      <c r="L646" s="165"/>
    </row>
    <row r="647" spans="1:12" ht="11.25">
      <c r="A647" s="196"/>
      <c r="B647" s="192"/>
      <c r="C647" s="24">
        <v>4260</v>
      </c>
      <c r="D647" s="13" t="s">
        <v>15</v>
      </c>
      <c r="E647" s="84">
        <v>135711.66</v>
      </c>
      <c r="F647" s="55">
        <v>56</v>
      </c>
      <c r="G647" s="84">
        <v>175000</v>
      </c>
      <c r="H647" s="84">
        <v>121000</v>
      </c>
      <c r="I647" s="84">
        <v>104329.15</v>
      </c>
      <c r="J647" s="51">
        <f t="shared" si="66"/>
        <v>86.22243801652893</v>
      </c>
      <c r="K647" s="47">
        <f t="shared" si="62"/>
        <v>76.8755978668303</v>
      </c>
      <c r="L647" s="165">
        <f>(I647/$I$727)*100</f>
        <v>0.3851419943165056</v>
      </c>
    </row>
    <row r="648" spans="1:12" ht="23.25" customHeight="1">
      <c r="A648" s="196"/>
      <c r="B648" s="192"/>
      <c r="C648" s="24">
        <v>4300</v>
      </c>
      <c r="D648" s="13" t="s">
        <v>19</v>
      </c>
      <c r="E648" s="84">
        <v>13962</v>
      </c>
      <c r="F648" s="55">
        <v>66.5</v>
      </c>
      <c r="G648" s="84">
        <v>11000</v>
      </c>
      <c r="H648" s="84">
        <v>9000</v>
      </c>
      <c r="I648" s="84">
        <v>6104.13</v>
      </c>
      <c r="J648" s="51">
        <f t="shared" si="66"/>
        <v>67.82366666666667</v>
      </c>
      <c r="K648" s="47">
        <f t="shared" si="62"/>
        <v>43.71959604641169</v>
      </c>
      <c r="L648" s="165">
        <f>(I648/$I$727)*100</f>
        <v>0.02253403580655274</v>
      </c>
    </row>
    <row r="649" spans="1:12" ht="33.75">
      <c r="A649" s="196"/>
      <c r="B649" s="193"/>
      <c r="C649" s="24">
        <v>6050</v>
      </c>
      <c r="D649" s="13" t="s">
        <v>304</v>
      </c>
      <c r="E649" s="84"/>
      <c r="F649" s="55"/>
      <c r="G649" s="84"/>
      <c r="H649" s="84">
        <v>10000</v>
      </c>
      <c r="I649" s="84">
        <v>10.1</v>
      </c>
      <c r="J649" s="51"/>
      <c r="K649" s="47"/>
      <c r="L649" s="165"/>
    </row>
    <row r="650" spans="1:12" ht="61.5" customHeight="1">
      <c r="A650" s="196"/>
      <c r="B650" s="190">
        <v>90019</v>
      </c>
      <c r="C650" s="44"/>
      <c r="D650" s="2" t="s">
        <v>212</v>
      </c>
      <c r="E650" s="102">
        <f>E652+E653+E651</f>
        <v>3071.87</v>
      </c>
      <c r="F650" s="103">
        <v>51.2</v>
      </c>
      <c r="G650" s="102">
        <f>G652+G653+G651</f>
        <v>4000</v>
      </c>
      <c r="H650" s="102">
        <f>H652+H653+H651</f>
        <v>3800</v>
      </c>
      <c r="I650" s="102">
        <f>I652+I653+I651</f>
        <v>2425.8100000000004</v>
      </c>
      <c r="J650" s="137">
        <f t="shared" si="66"/>
        <v>63.8371052631579</v>
      </c>
      <c r="K650" s="3">
        <f t="shared" si="62"/>
        <v>78.96851103725095</v>
      </c>
      <c r="L650" s="155">
        <f>(I650/$I$727)*100</f>
        <v>0.008955131918863737</v>
      </c>
    </row>
    <row r="651" spans="1:12" ht="22.5">
      <c r="A651" s="196"/>
      <c r="B651" s="191"/>
      <c r="C651" s="24">
        <v>4170</v>
      </c>
      <c r="D651" s="13" t="s">
        <v>30</v>
      </c>
      <c r="E651" s="100">
        <v>1600</v>
      </c>
      <c r="F651" s="42">
        <v>53.3</v>
      </c>
      <c r="G651" s="100">
        <v>1000</v>
      </c>
      <c r="H651" s="100">
        <v>1000</v>
      </c>
      <c r="I651" s="100"/>
      <c r="J651" s="51">
        <f t="shared" si="66"/>
        <v>0</v>
      </c>
      <c r="K651" s="47"/>
      <c r="L651" s="165"/>
    </row>
    <row r="652" spans="1:12" ht="21.75" customHeight="1">
      <c r="A652" s="196"/>
      <c r="B652" s="194"/>
      <c r="C652" s="24">
        <v>4210</v>
      </c>
      <c r="D652" s="13" t="s">
        <v>14</v>
      </c>
      <c r="E652" s="84">
        <v>29.4</v>
      </c>
      <c r="F652" s="55">
        <v>2.9</v>
      </c>
      <c r="G652" s="84">
        <v>1000</v>
      </c>
      <c r="H652" s="84">
        <v>1400</v>
      </c>
      <c r="I652" s="84">
        <v>1168.42</v>
      </c>
      <c r="J652" s="51">
        <f t="shared" si="66"/>
        <v>83.45857142857143</v>
      </c>
      <c r="K652" s="47">
        <f t="shared" si="62"/>
        <v>3974.2176870748303</v>
      </c>
      <c r="L652" s="165"/>
    </row>
    <row r="653" spans="1:12" ht="21" customHeight="1">
      <c r="A653" s="196"/>
      <c r="B653" s="193"/>
      <c r="C653" s="24">
        <v>4300</v>
      </c>
      <c r="D653" s="13" t="s">
        <v>19</v>
      </c>
      <c r="E653" s="84">
        <v>1442.47</v>
      </c>
      <c r="F653" s="55">
        <v>72.1</v>
      </c>
      <c r="G653" s="84">
        <v>2000</v>
      </c>
      <c r="H653" s="84">
        <v>1400</v>
      </c>
      <c r="I653" s="84">
        <v>1257.39</v>
      </c>
      <c r="J653" s="51">
        <f t="shared" si="66"/>
        <v>89.81357142857144</v>
      </c>
      <c r="K653" s="47">
        <f t="shared" si="62"/>
        <v>87.16923055592144</v>
      </c>
      <c r="L653" s="165"/>
    </row>
    <row r="654" spans="1:12" ht="21">
      <c r="A654" s="196"/>
      <c r="B654" s="190">
        <v>90095</v>
      </c>
      <c r="C654" s="44"/>
      <c r="D654" s="2" t="s">
        <v>25</v>
      </c>
      <c r="E654" s="81">
        <f>E655+E656+E657+E658+E659</f>
        <v>110583.03</v>
      </c>
      <c r="F654" s="87">
        <v>94.4</v>
      </c>
      <c r="G654" s="81">
        <f>G655+G656+G657+G658+G659</f>
        <v>95400</v>
      </c>
      <c r="H654" s="81">
        <f>H655+H656+H657+H658+H659</f>
        <v>257616.01</v>
      </c>
      <c r="I654" s="81">
        <f>I655+I656+I657+I658+I659</f>
        <v>99602.17</v>
      </c>
      <c r="J654" s="82">
        <f t="shared" si="66"/>
        <v>38.66303573291116</v>
      </c>
      <c r="K654" s="3">
        <f t="shared" si="62"/>
        <v>90.07003154100587</v>
      </c>
      <c r="L654" s="164"/>
    </row>
    <row r="655" spans="1:12" ht="22.5">
      <c r="A655" s="196"/>
      <c r="B655" s="192"/>
      <c r="C655" s="24">
        <v>4210</v>
      </c>
      <c r="D655" s="13" t="s">
        <v>14</v>
      </c>
      <c r="E655" s="84">
        <v>777.56</v>
      </c>
      <c r="F655" s="55">
        <v>64.8</v>
      </c>
      <c r="G655" s="84">
        <v>200</v>
      </c>
      <c r="H655" s="84">
        <v>410</v>
      </c>
      <c r="I655" s="84">
        <v>405.9</v>
      </c>
      <c r="J655" s="51">
        <f t="shared" si="66"/>
        <v>99</v>
      </c>
      <c r="K655" s="47">
        <f t="shared" si="62"/>
        <v>52.20175934976079</v>
      </c>
      <c r="L655" s="164"/>
    </row>
    <row r="656" spans="1:12" ht="11.25">
      <c r="A656" s="196"/>
      <c r="B656" s="192"/>
      <c r="C656" s="24">
        <v>4260</v>
      </c>
      <c r="D656" s="13" t="s">
        <v>15</v>
      </c>
      <c r="E656" s="84">
        <v>305.47</v>
      </c>
      <c r="F656" s="55">
        <v>76.4</v>
      </c>
      <c r="G656" s="84">
        <v>200</v>
      </c>
      <c r="H656" s="84">
        <v>390</v>
      </c>
      <c r="I656" s="84">
        <v>322.46</v>
      </c>
      <c r="J656" s="51">
        <f t="shared" si="66"/>
        <v>82.68205128205128</v>
      </c>
      <c r="K656" s="47">
        <f t="shared" si="62"/>
        <v>105.5619209742364</v>
      </c>
      <c r="L656" s="164"/>
    </row>
    <row r="657" spans="1:12" ht="22.5">
      <c r="A657" s="196"/>
      <c r="B657" s="192"/>
      <c r="C657" s="24">
        <v>4300</v>
      </c>
      <c r="D657" s="13" t="s">
        <v>19</v>
      </c>
      <c r="E657" s="84">
        <v>109500</v>
      </c>
      <c r="F657" s="55">
        <v>94.8</v>
      </c>
      <c r="G657" s="84">
        <v>95000</v>
      </c>
      <c r="H657" s="84">
        <v>98300</v>
      </c>
      <c r="I657" s="84">
        <v>94299.98</v>
      </c>
      <c r="J657" s="51">
        <f t="shared" si="66"/>
        <v>95.93080366225838</v>
      </c>
      <c r="K657" s="47">
        <f t="shared" si="62"/>
        <v>86.11870319634703</v>
      </c>
      <c r="L657" s="164"/>
    </row>
    <row r="658" spans="1:12" ht="33.75">
      <c r="A658" s="194"/>
      <c r="B658" s="194"/>
      <c r="C658" s="24">
        <v>6057</v>
      </c>
      <c r="D658" s="13" t="s">
        <v>304</v>
      </c>
      <c r="E658" s="84"/>
      <c r="F658" s="55"/>
      <c r="G658" s="84"/>
      <c r="H658" s="84">
        <v>77855</v>
      </c>
      <c r="I658" s="84"/>
      <c r="J658" s="51">
        <f t="shared" si="66"/>
        <v>0</v>
      </c>
      <c r="K658" s="47"/>
      <c r="L658" s="164"/>
    </row>
    <row r="659" spans="1:12" ht="33.75">
      <c r="A659" s="193"/>
      <c r="B659" s="193"/>
      <c r="C659" s="24">
        <v>6059</v>
      </c>
      <c r="D659" s="13" t="s">
        <v>304</v>
      </c>
      <c r="E659" s="84"/>
      <c r="F659" s="55"/>
      <c r="G659" s="84"/>
      <c r="H659" s="84">
        <v>80661.01</v>
      </c>
      <c r="I659" s="84">
        <v>4573.83</v>
      </c>
      <c r="J659" s="51">
        <f t="shared" si="66"/>
        <v>5.670434823466753</v>
      </c>
      <c r="K659" s="47"/>
      <c r="L659" s="164"/>
    </row>
    <row r="660" spans="1:12" s="12" customFormat="1" ht="42" customHeight="1">
      <c r="A660" s="195" t="s">
        <v>136</v>
      </c>
      <c r="B660" s="24"/>
      <c r="C660" s="24"/>
      <c r="D660" s="2" t="s">
        <v>137</v>
      </c>
      <c r="E660" s="81">
        <f>E664+E671+E673+E669</f>
        <v>818034.15</v>
      </c>
      <c r="F660" s="87">
        <v>100</v>
      </c>
      <c r="G660" s="81">
        <f>G664+G671+G673+G669</f>
        <v>780500</v>
      </c>
      <c r="H660" s="81">
        <f>H664+H671+H673+H669</f>
        <v>788500</v>
      </c>
      <c r="I660" s="81">
        <f>I664+I671+I673+I669</f>
        <v>783858</v>
      </c>
      <c r="J660" s="82">
        <f aca="true" t="shared" si="68" ref="J660:J668">(I660/H660)*100</f>
        <v>99.41128725428028</v>
      </c>
      <c r="K660" s="3">
        <f t="shared" si="62"/>
        <v>95.82216096968568</v>
      </c>
      <c r="L660" s="164">
        <f>(I660/$I$727)*100</f>
        <v>2.8936939808380253</v>
      </c>
    </row>
    <row r="661" spans="1:12" s="12" customFormat="1" ht="9.75" customHeight="1">
      <c r="A661" s="196"/>
      <c r="B661" s="24"/>
      <c r="C661" s="24"/>
      <c r="D661" s="16" t="s">
        <v>12</v>
      </c>
      <c r="E661" s="98">
        <f>E660-E662</f>
        <v>814371.15</v>
      </c>
      <c r="F661" s="65">
        <v>100</v>
      </c>
      <c r="G661" s="98">
        <f>G660-G662</f>
        <v>780500</v>
      </c>
      <c r="H661" s="98">
        <f>H660-H662</f>
        <v>785000</v>
      </c>
      <c r="I661" s="98">
        <f>I660-I662</f>
        <v>780358</v>
      </c>
      <c r="J661" s="101">
        <f t="shared" si="68"/>
        <v>99.40866242038217</v>
      </c>
      <c r="K661" s="47">
        <f t="shared" si="62"/>
        <v>95.82338470610114</v>
      </c>
      <c r="L661" s="165">
        <f>(I661/$I$727)*100</f>
        <v>2.8807733639240776</v>
      </c>
    </row>
    <row r="662" spans="1:12" s="12" customFormat="1" ht="10.5" customHeight="1">
      <c r="A662" s="196"/>
      <c r="B662" s="24"/>
      <c r="C662" s="24"/>
      <c r="D662" s="16" t="s">
        <v>167</v>
      </c>
      <c r="E662" s="98">
        <f>E668</f>
        <v>3663</v>
      </c>
      <c r="F662" s="65">
        <v>100</v>
      </c>
      <c r="G662" s="98">
        <f>G668</f>
        <v>0</v>
      </c>
      <c r="H662" s="98">
        <f>H668</f>
        <v>3500</v>
      </c>
      <c r="I662" s="98">
        <f>I668</f>
        <v>3500</v>
      </c>
      <c r="J662" s="101">
        <f t="shared" si="68"/>
        <v>100</v>
      </c>
      <c r="K662" s="47">
        <f t="shared" si="62"/>
        <v>95.55009555009555</v>
      </c>
      <c r="L662" s="165"/>
    </row>
    <row r="663" spans="1:12" s="12" customFormat="1" ht="13.5" customHeight="1">
      <c r="A663" s="196"/>
      <c r="B663" s="24"/>
      <c r="C663" s="24"/>
      <c r="D663" s="16" t="s">
        <v>218</v>
      </c>
      <c r="E663" s="98"/>
      <c r="F663" s="98"/>
      <c r="G663" s="98"/>
      <c r="H663" s="98"/>
      <c r="I663" s="98"/>
      <c r="J663" s="101"/>
      <c r="K663" s="47"/>
      <c r="L663" s="165"/>
    </row>
    <row r="664" spans="1:12" s="12" customFormat="1" ht="31.5" customHeight="1">
      <c r="A664" s="196"/>
      <c r="B664" s="201">
        <v>92109</v>
      </c>
      <c r="C664" s="44"/>
      <c r="D664" s="2" t="s">
        <v>138</v>
      </c>
      <c r="E664" s="81">
        <f>E665+E668+E666+E667</f>
        <v>606034.15</v>
      </c>
      <c r="F664" s="87">
        <v>100</v>
      </c>
      <c r="G664" s="81">
        <f>G665+G668+G666+G667</f>
        <v>565000</v>
      </c>
      <c r="H664" s="81">
        <f>H665+H668+H666+H667</f>
        <v>567500</v>
      </c>
      <c r="I664" s="81">
        <f>I665+I668+I666+I667</f>
        <v>567500</v>
      </c>
      <c r="J664" s="82">
        <f t="shared" si="68"/>
        <v>100</v>
      </c>
      <c r="K664" s="3">
        <f t="shared" si="62"/>
        <v>93.64158768940662</v>
      </c>
      <c r="L664" s="164">
        <f aca="true" t="shared" si="69" ref="L664:L673">(I664/$I$727)*100</f>
        <v>2.094985742475779</v>
      </c>
    </row>
    <row r="665" spans="1:12" s="12" customFormat="1" ht="42.75" customHeight="1">
      <c r="A665" s="196"/>
      <c r="B665" s="202"/>
      <c r="C665" s="24">
        <v>2480</v>
      </c>
      <c r="D665" s="13" t="s">
        <v>161</v>
      </c>
      <c r="E665" s="84">
        <v>555286</v>
      </c>
      <c r="F665" s="55">
        <v>100</v>
      </c>
      <c r="G665" s="84">
        <v>565000</v>
      </c>
      <c r="H665" s="84">
        <v>564000</v>
      </c>
      <c r="I665" s="84">
        <v>564000</v>
      </c>
      <c r="J665" s="55">
        <f t="shared" si="68"/>
        <v>100</v>
      </c>
      <c r="K665" s="47">
        <f t="shared" si="62"/>
        <v>101.56928141534272</v>
      </c>
      <c r="L665" s="165">
        <f t="shared" si="69"/>
        <v>2.0820651255618317</v>
      </c>
    </row>
    <row r="666" spans="1:12" s="12" customFormat="1" ht="42.75" customHeight="1">
      <c r="A666" s="196"/>
      <c r="B666" s="202"/>
      <c r="C666" s="24">
        <v>2487</v>
      </c>
      <c r="D666" s="13" t="s">
        <v>305</v>
      </c>
      <c r="E666" s="84">
        <v>40022.37</v>
      </c>
      <c r="F666" s="55">
        <v>100</v>
      </c>
      <c r="G666" s="84"/>
      <c r="H666" s="84"/>
      <c r="I666" s="84"/>
      <c r="J666" s="55"/>
      <c r="K666" s="47"/>
      <c r="L666" s="165"/>
    </row>
    <row r="667" spans="1:12" s="12" customFormat="1" ht="41.25" customHeight="1">
      <c r="A667" s="196"/>
      <c r="B667" s="202"/>
      <c r="C667" s="24">
        <v>2489</v>
      </c>
      <c r="D667" s="13" t="s">
        <v>161</v>
      </c>
      <c r="E667" s="84">
        <v>7062.78</v>
      </c>
      <c r="F667" s="55">
        <v>100</v>
      </c>
      <c r="G667" s="84"/>
      <c r="H667" s="84"/>
      <c r="I667" s="84"/>
      <c r="J667" s="55"/>
      <c r="K667" s="47"/>
      <c r="L667" s="165"/>
    </row>
    <row r="668" spans="1:12" ht="114" customHeight="1">
      <c r="A668" s="196"/>
      <c r="B668" s="202"/>
      <c r="C668" s="24">
        <v>6220</v>
      </c>
      <c r="D668" s="13" t="s">
        <v>162</v>
      </c>
      <c r="E668" s="84">
        <v>3663</v>
      </c>
      <c r="F668" s="55">
        <v>100</v>
      </c>
      <c r="G668" s="84"/>
      <c r="H668" s="84">
        <v>3500</v>
      </c>
      <c r="I668" s="84">
        <v>3500</v>
      </c>
      <c r="J668" s="55">
        <f t="shared" si="68"/>
        <v>100</v>
      </c>
      <c r="K668" s="47">
        <f aca="true" t="shared" si="70" ref="K668:K733">(I668/E668)*100</f>
        <v>95.55009555009555</v>
      </c>
      <c r="L668" s="165">
        <f t="shared" si="69"/>
        <v>0.012920616913947535</v>
      </c>
    </row>
    <row r="669" spans="1:12" s="23" customFormat="1" ht="21">
      <c r="A669" s="196"/>
      <c r="B669" s="190">
        <v>92113</v>
      </c>
      <c r="C669" s="44"/>
      <c r="D669" s="2" t="s">
        <v>337</v>
      </c>
      <c r="E669" s="102">
        <f>E670</f>
        <v>0</v>
      </c>
      <c r="F669" s="103"/>
      <c r="G669" s="102">
        <f>G670</f>
        <v>500</v>
      </c>
      <c r="H669" s="102">
        <f>H670</f>
        <v>0</v>
      </c>
      <c r="I669" s="102">
        <f>I670</f>
        <v>0</v>
      </c>
      <c r="J669" s="103"/>
      <c r="K669" s="3"/>
      <c r="L669" s="164"/>
    </row>
    <row r="670" spans="1:12" ht="45">
      <c r="A670" s="196"/>
      <c r="B670" s="193"/>
      <c r="C670" s="24">
        <v>2480</v>
      </c>
      <c r="D670" s="13" t="s">
        <v>161</v>
      </c>
      <c r="E670" s="84"/>
      <c r="F670" s="55"/>
      <c r="G670" s="84">
        <v>500</v>
      </c>
      <c r="H670" s="84"/>
      <c r="I670" s="84"/>
      <c r="J670" s="55"/>
      <c r="K670" s="47"/>
      <c r="L670" s="165"/>
    </row>
    <row r="671" spans="1:12" ht="11.25">
      <c r="A671" s="196"/>
      <c r="B671" s="190">
        <v>92116</v>
      </c>
      <c r="C671" s="44"/>
      <c r="D671" s="2" t="s">
        <v>139</v>
      </c>
      <c r="E671" s="81">
        <f>E672</f>
        <v>192000</v>
      </c>
      <c r="F671" s="87">
        <v>100</v>
      </c>
      <c r="G671" s="81">
        <f>G672</f>
        <v>195000</v>
      </c>
      <c r="H671" s="81">
        <f>H672</f>
        <v>201000</v>
      </c>
      <c r="I671" s="81">
        <f>I672</f>
        <v>196358</v>
      </c>
      <c r="J671" s="87">
        <f aca="true" t="shared" si="71" ref="J671:J677">(I671/H671)*100</f>
        <v>97.6905472636816</v>
      </c>
      <c r="K671" s="3">
        <f t="shared" si="70"/>
        <v>102.26979166666668</v>
      </c>
      <c r="L671" s="164">
        <f t="shared" si="69"/>
        <v>0.7248761417111173</v>
      </c>
    </row>
    <row r="672" spans="1:12" s="12" customFormat="1" ht="46.5" customHeight="1">
      <c r="A672" s="196"/>
      <c r="B672" s="192"/>
      <c r="C672" s="24">
        <v>2480</v>
      </c>
      <c r="D672" s="13" t="s">
        <v>161</v>
      </c>
      <c r="E672" s="84">
        <v>192000</v>
      </c>
      <c r="F672" s="55">
        <v>100</v>
      </c>
      <c r="G672" s="84">
        <v>195000</v>
      </c>
      <c r="H672" s="84">
        <v>201000</v>
      </c>
      <c r="I672" s="84">
        <v>196358</v>
      </c>
      <c r="J672" s="55">
        <f t="shared" si="71"/>
        <v>97.6905472636816</v>
      </c>
      <c r="K672" s="47">
        <f t="shared" si="70"/>
        <v>102.26979166666668</v>
      </c>
      <c r="L672" s="165">
        <f t="shared" si="69"/>
        <v>0.7248761417111173</v>
      </c>
    </row>
    <row r="673" spans="1:12" s="12" customFormat="1" ht="23.25" customHeight="1">
      <c r="A673" s="196"/>
      <c r="B673" s="201">
        <v>92120</v>
      </c>
      <c r="C673" s="44"/>
      <c r="D673" s="2" t="s">
        <v>163</v>
      </c>
      <c r="E673" s="81">
        <f>E674</f>
        <v>20000</v>
      </c>
      <c r="F673" s="87">
        <v>100</v>
      </c>
      <c r="G673" s="81">
        <f>G674</f>
        <v>20000</v>
      </c>
      <c r="H673" s="81">
        <f>H674</f>
        <v>20000</v>
      </c>
      <c r="I673" s="81">
        <f>I674</f>
        <v>20000</v>
      </c>
      <c r="J673" s="82">
        <f t="shared" si="71"/>
        <v>100</v>
      </c>
      <c r="K673" s="3">
        <f t="shared" si="70"/>
        <v>100</v>
      </c>
      <c r="L673" s="178">
        <f t="shared" si="69"/>
        <v>0.07383209665112878</v>
      </c>
    </row>
    <row r="674" spans="1:12" ht="113.25" customHeight="1">
      <c r="A674" s="196"/>
      <c r="B674" s="202"/>
      <c r="C674" s="24">
        <v>2720</v>
      </c>
      <c r="D674" s="13" t="s">
        <v>306</v>
      </c>
      <c r="E674" s="84">
        <v>20000</v>
      </c>
      <c r="F674" s="55">
        <v>100</v>
      </c>
      <c r="G674" s="84">
        <v>20000</v>
      </c>
      <c r="H674" s="84">
        <v>20000</v>
      </c>
      <c r="I674" s="84">
        <v>20000</v>
      </c>
      <c r="J674" s="51">
        <f t="shared" si="71"/>
        <v>100</v>
      </c>
      <c r="K674" s="47">
        <f t="shared" si="70"/>
        <v>100</v>
      </c>
      <c r="L674" s="165"/>
    </row>
    <row r="675" spans="1:12" s="23" customFormat="1" ht="26.25" customHeight="1">
      <c r="A675" s="195" t="s">
        <v>140</v>
      </c>
      <c r="B675" s="71"/>
      <c r="C675" s="53"/>
      <c r="D675" s="52" t="s">
        <v>307</v>
      </c>
      <c r="E675" s="81">
        <f>E703+E708+E678</f>
        <v>1328005.44</v>
      </c>
      <c r="F675" s="87">
        <v>95.4</v>
      </c>
      <c r="G675" s="81">
        <f>G703+G708+G678</f>
        <v>4799355.99</v>
      </c>
      <c r="H675" s="81">
        <f>H703+H708+H678</f>
        <v>5276599.07</v>
      </c>
      <c r="I675" s="81">
        <f>I703+I708+I678</f>
        <v>3077336.65</v>
      </c>
      <c r="J675" s="82">
        <f t="shared" si="71"/>
        <v>58.32045621006411</v>
      </c>
      <c r="K675" s="3">
        <f t="shared" si="70"/>
        <v>231.7262081396293</v>
      </c>
      <c r="L675" s="164">
        <f>(I675/$I$727)*100</f>
        <v>11.360310848543042</v>
      </c>
    </row>
    <row r="676" spans="1:12" s="23" customFormat="1" ht="12" customHeight="1">
      <c r="A676" s="196"/>
      <c r="B676" s="71"/>
      <c r="C676" s="53"/>
      <c r="D676" s="69" t="s">
        <v>12</v>
      </c>
      <c r="E676" s="84">
        <f>E675-E677</f>
        <v>1159175.1099999999</v>
      </c>
      <c r="F676" s="55">
        <v>95.8</v>
      </c>
      <c r="G676" s="84">
        <f>G675-G677</f>
        <v>1196293</v>
      </c>
      <c r="H676" s="84">
        <f>H675-H677</f>
        <v>1179444.0000000005</v>
      </c>
      <c r="I676" s="84">
        <f>I675-I677</f>
        <v>1108778.8399999999</v>
      </c>
      <c r="J676" s="51">
        <f t="shared" si="71"/>
        <v>94.00860405411359</v>
      </c>
      <c r="K676" s="47">
        <f t="shared" si="70"/>
        <v>95.6524023363476</v>
      </c>
      <c r="L676" s="165">
        <f>(I676/$I$727)*100</f>
        <v>4.093173323980323</v>
      </c>
    </row>
    <row r="677" spans="1:12" s="23" customFormat="1" ht="22.5">
      <c r="A677" s="196"/>
      <c r="B677" s="71"/>
      <c r="C677" s="53"/>
      <c r="D677" s="69" t="s">
        <v>170</v>
      </c>
      <c r="E677" s="84">
        <f>E701+E724+E700+E699+E723+E702+E725+E726</f>
        <v>168830.33000000002</v>
      </c>
      <c r="F677" s="55">
        <v>93.3</v>
      </c>
      <c r="G677" s="84">
        <f>G701+G724+G700+G699+G723+G702+G725+G726</f>
        <v>3603062.99</v>
      </c>
      <c r="H677" s="84">
        <f>H701+H724+H700+H699+H723+H702+H725+H726</f>
        <v>4097155.07</v>
      </c>
      <c r="I677" s="84">
        <f>I701+I724+I700+I699+I723+I702+I725+I726</f>
        <v>1968557.81</v>
      </c>
      <c r="J677" s="51">
        <f t="shared" si="71"/>
        <v>48.04694419340101</v>
      </c>
      <c r="K677" s="47">
        <f t="shared" si="70"/>
        <v>1165.9977268302443</v>
      </c>
      <c r="L677" s="165">
        <f>(I677/$I$727)*100</f>
        <v>7.267137524562721</v>
      </c>
    </row>
    <row r="678" spans="1:12" s="71" customFormat="1" ht="17.25" customHeight="1">
      <c r="A678" s="196"/>
      <c r="B678" s="206">
        <v>92601</v>
      </c>
      <c r="C678" s="53"/>
      <c r="D678" s="52" t="s">
        <v>187</v>
      </c>
      <c r="E678" s="81">
        <f>SUM(E679:E702)</f>
        <v>745427.52</v>
      </c>
      <c r="F678" s="87">
        <v>94.6</v>
      </c>
      <c r="G678" s="81">
        <f>SUM(G679:G702)</f>
        <v>733807</v>
      </c>
      <c r="H678" s="81">
        <f>SUM(H679:H702)</f>
        <v>1027705</v>
      </c>
      <c r="I678" s="81">
        <f>SUM(I679:I702)</f>
        <v>712902.0499999999</v>
      </c>
      <c r="J678" s="137">
        <f aca="true" t="shared" si="72" ref="J678:J701">(I678/H678)*100</f>
        <v>69.36835473214589</v>
      </c>
      <c r="K678" s="3">
        <f t="shared" si="70"/>
        <v>95.6366690084101</v>
      </c>
      <c r="L678" s="164">
        <f>(I678/$I$727)*100</f>
        <v>2.631752652919392</v>
      </c>
    </row>
    <row r="679" spans="1:12" ht="33.75" customHeight="1">
      <c r="A679" s="196"/>
      <c r="B679" s="207"/>
      <c r="C679" s="70">
        <v>3020</v>
      </c>
      <c r="D679" s="13" t="s">
        <v>295</v>
      </c>
      <c r="E679" s="84">
        <v>2221.91</v>
      </c>
      <c r="F679" s="55">
        <v>63.8</v>
      </c>
      <c r="G679" s="84">
        <v>2592</v>
      </c>
      <c r="H679" s="84">
        <v>2592</v>
      </c>
      <c r="I679" s="84">
        <v>1683.41</v>
      </c>
      <c r="J679" s="51">
        <f t="shared" si="72"/>
        <v>64.94637345679013</v>
      </c>
      <c r="K679" s="47">
        <f t="shared" si="70"/>
        <v>75.76409485532719</v>
      </c>
      <c r="L679" s="165"/>
    </row>
    <row r="680" spans="1:12" ht="21" customHeight="1">
      <c r="A680" s="196"/>
      <c r="B680" s="207"/>
      <c r="C680" s="70">
        <v>4010</v>
      </c>
      <c r="D680" s="13" t="s">
        <v>116</v>
      </c>
      <c r="E680" s="84">
        <v>277499.82</v>
      </c>
      <c r="F680" s="55">
        <v>100</v>
      </c>
      <c r="G680" s="84">
        <v>327000</v>
      </c>
      <c r="H680" s="84">
        <v>301690</v>
      </c>
      <c r="I680" s="84">
        <v>295599.57</v>
      </c>
      <c r="J680" s="51">
        <f t="shared" si="72"/>
        <v>97.98122907620406</v>
      </c>
      <c r="K680" s="47">
        <f t="shared" si="70"/>
        <v>106.52243666320216</v>
      </c>
      <c r="L680" s="165">
        <f aca="true" t="shared" si="73" ref="L680:L686">(I680/$I$727)*100</f>
        <v>1.0912368011136053</v>
      </c>
    </row>
    <row r="681" spans="1:12" ht="30.75" customHeight="1">
      <c r="A681" s="196"/>
      <c r="B681" s="207"/>
      <c r="C681" s="70">
        <v>4040</v>
      </c>
      <c r="D681" s="13" t="s">
        <v>60</v>
      </c>
      <c r="E681" s="84">
        <v>17331.74</v>
      </c>
      <c r="F681" s="55">
        <v>86.7</v>
      </c>
      <c r="G681" s="84">
        <v>23928</v>
      </c>
      <c r="H681" s="84">
        <v>20238</v>
      </c>
      <c r="I681" s="84">
        <v>20228.48</v>
      </c>
      <c r="J681" s="51">
        <f t="shared" si="72"/>
        <v>99.95295977863425</v>
      </c>
      <c r="K681" s="47">
        <f t="shared" si="70"/>
        <v>116.71349789461414</v>
      </c>
      <c r="L681" s="165">
        <f t="shared" si="73"/>
        <v>0.07467555452327126</v>
      </c>
    </row>
    <row r="682" spans="1:12" ht="12.75" customHeight="1">
      <c r="A682" s="196"/>
      <c r="B682" s="207"/>
      <c r="C682" s="70">
        <v>4110</v>
      </c>
      <c r="D682" s="13" t="s">
        <v>117</v>
      </c>
      <c r="E682" s="84">
        <v>50611.24</v>
      </c>
      <c r="F682" s="55">
        <v>97</v>
      </c>
      <c r="G682" s="84">
        <v>65172</v>
      </c>
      <c r="H682" s="84">
        <v>65172</v>
      </c>
      <c r="I682" s="84">
        <v>54377.94</v>
      </c>
      <c r="J682" s="51">
        <f t="shared" si="72"/>
        <v>83.43758055606702</v>
      </c>
      <c r="K682" s="47">
        <f t="shared" si="70"/>
        <v>107.44241792929792</v>
      </c>
      <c r="L682" s="165">
        <f t="shared" si="73"/>
        <v>0.2007418660884641</v>
      </c>
    </row>
    <row r="683" spans="1:12" ht="19.5" customHeight="1">
      <c r="A683" s="196"/>
      <c r="B683" s="207"/>
      <c r="C683" s="70">
        <v>4120</v>
      </c>
      <c r="D683" s="13" t="s">
        <v>67</v>
      </c>
      <c r="E683" s="84">
        <v>6193.27</v>
      </c>
      <c r="F683" s="55">
        <v>82.6</v>
      </c>
      <c r="G683" s="84">
        <v>9190</v>
      </c>
      <c r="H683" s="84">
        <v>9190</v>
      </c>
      <c r="I683" s="84">
        <v>7116.21</v>
      </c>
      <c r="J683" s="51">
        <f t="shared" si="72"/>
        <v>77.4342763873776</v>
      </c>
      <c r="K683" s="47">
        <f t="shared" si="70"/>
        <v>114.90230524424092</v>
      </c>
      <c r="L683" s="165">
        <f t="shared" si="73"/>
        <v>0.026270235225486455</v>
      </c>
    </row>
    <row r="684" spans="1:12" ht="21" customHeight="1">
      <c r="A684" s="196"/>
      <c r="B684" s="207"/>
      <c r="C684" s="70">
        <v>4170</v>
      </c>
      <c r="D684" s="13" t="s">
        <v>30</v>
      </c>
      <c r="E684" s="84">
        <v>30988</v>
      </c>
      <c r="F684" s="55">
        <v>94</v>
      </c>
      <c r="G684" s="84">
        <v>30000</v>
      </c>
      <c r="H684" s="84">
        <v>30000</v>
      </c>
      <c r="I684" s="84">
        <v>26181.08</v>
      </c>
      <c r="J684" s="51">
        <f t="shared" si="72"/>
        <v>87.27026666666667</v>
      </c>
      <c r="K684" s="47">
        <f t="shared" si="70"/>
        <v>84.48780172970183</v>
      </c>
      <c r="L684" s="165">
        <f t="shared" si="73"/>
        <v>0.09665020144954674</v>
      </c>
    </row>
    <row r="685" spans="1:12" ht="21.75" customHeight="1">
      <c r="A685" s="196"/>
      <c r="B685" s="207"/>
      <c r="C685" s="70">
        <v>4210</v>
      </c>
      <c r="D685" s="13" t="s">
        <v>14</v>
      </c>
      <c r="E685" s="84">
        <v>152553.82</v>
      </c>
      <c r="F685" s="55">
        <v>91.1</v>
      </c>
      <c r="G685" s="84">
        <v>130000</v>
      </c>
      <c r="H685" s="84">
        <v>132000</v>
      </c>
      <c r="I685" s="84">
        <v>124566.2</v>
      </c>
      <c r="J685" s="51">
        <f t="shared" si="72"/>
        <v>94.36833333333333</v>
      </c>
      <c r="K685" s="47">
        <f t="shared" si="70"/>
        <v>81.6539369515624</v>
      </c>
      <c r="L685" s="165">
        <f t="shared" si="73"/>
        <v>0.4598491858931919</v>
      </c>
    </row>
    <row r="686" spans="1:12" ht="10.5" customHeight="1">
      <c r="A686" s="196"/>
      <c r="B686" s="207"/>
      <c r="C686" s="70">
        <v>4260</v>
      </c>
      <c r="D686" s="13" t="s">
        <v>15</v>
      </c>
      <c r="E686" s="84">
        <v>74208.62</v>
      </c>
      <c r="F686" s="55">
        <v>95.6</v>
      </c>
      <c r="G686" s="84">
        <v>77447</v>
      </c>
      <c r="H686" s="84">
        <v>77447</v>
      </c>
      <c r="I686" s="84">
        <v>69418.39</v>
      </c>
      <c r="J686" s="51">
        <f t="shared" si="72"/>
        <v>89.63341381848232</v>
      </c>
      <c r="K686" s="47">
        <f t="shared" si="70"/>
        <v>93.54491432396938</v>
      </c>
      <c r="L686" s="165">
        <f t="shared" si="73"/>
        <v>0.2562652639922876</v>
      </c>
    </row>
    <row r="687" spans="1:12" ht="22.5" customHeight="1">
      <c r="A687" s="196"/>
      <c r="B687" s="207"/>
      <c r="C687" s="70">
        <v>4270</v>
      </c>
      <c r="D687" s="69" t="s">
        <v>17</v>
      </c>
      <c r="E687" s="84">
        <v>1464.52</v>
      </c>
      <c r="F687" s="55">
        <v>36.6</v>
      </c>
      <c r="G687" s="84">
        <v>5000</v>
      </c>
      <c r="H687" s="84">
        <v>10000</v>
      </c>
      <c r="I687" s="84">
        <v>9635.47</v>
      </c>
      <c r="J687" s="51">
        <f t="shared" si="72"/>
        <v>96.3547</v>
      </c>
      <c r="K687" s="47">
        <f t="shared" si="70"/>
        <v>657.9268292682926</v>
      </c>
      <c r="L687" s="165">
        <f aca="true" t="shared" si="74" ref="L687:L707">(I687/$I$727)*100</f>
        <v>0.03557034761595259</v>
      </c>
    </row>
    <row r="688" spans="1:12" ht="21" customHeight="1">
      <c r="A688" s="196"/>
      <c r="B688" s="207"/>
      <c r="C688" s="70">
        <v>4280</v>
      </c>
      <c r="D688" s="13" t="s">
        <v>70</v>
      </c>
      <c r="E688" s="84">
        <v>270</v>
      </c>
      <c r="F688" s="55">
        <v>45</v>
      </c>
      <c r="G688" s="84">
        <v>600</v>
      </c>
      <c r="H688" s="84">
        <v>450</v>
      </c>
      <c r="I688" s="84">
        <v>340</v>
      </c>
      <c r="J688" s="51">
        <f t="shared" si="72"/>
        <v>75.55555555555556</v>
      </c>
      <c r="K688" s="47">
        <f t="shared" si="70"/>
        <v>125.92592592592592</v>
      </c>
      <c r="L688" s="165">
        <f t="shared" si="74"/>
        <v>0.0012551456430691893</v>
      </c>
    </row>
    <row r="689" spans="1:12" ht="13.5" customHeight="1">
      <c r="A689" s="196"/>
      <c r="B689" s="207"/>
      <c r="C689" s="70">
        <v>4300</v>
      </c>
      <c r="D689" s="13" t="s">
        <v>110</v>
      </c>
      <c r="E689" s="84">
        <v>32437.11</v>
      </c>
      <c r="F689" s="55">
        <v>98.6</v>
      </c>
      <c r="G689" s="84">
        <v>27126</v>
      </c>
      <c r="H689" s="84">
        <v>27126</v>
      </c>
      <c r="I689" s="84">
        <v>24325.7</v>
      </c>
      <c r="J689" s="51">
        <f t="shared" si="72"/>
        <v>89.67669394676693</v>
      </c>
      <c r="K689" s="47">
        <f t="shared" si="70"/>
        <v>74.99342573983934</v>
      </c>
      <c r="L689" s="165">
        <f t="shared" si="74"/>
        <v>0.08980087167531817</v>
      </c>
    </row>
    <row r="690" spans="1:12" ht="20.25" customHeight="1">
      <c r="A690" s="196"/>
      <c r="B690" s="207"/>
      <c r="C690" s="70">
        <v>4350</v>
      </c>
      <c r="D690" s="13" t="s">
        <v>125</v>
      </c>
      <c r="E690" s="84">
        <v>588</v>
      </c>
      <c r="F690" s="55">
        <v>98</v>
      </c>
      <c r="G690" s="84">
        <v>1104</v>
      </c>
      <c r="H690" s="84">
        <v>1104</v>
      </c>
      <c r="I690" s="84">
        <v>1078</v>
      </c>
      <c r="J690" s="51">
        <f t="shared" si="72"/>
        <v>97.64492753623189</v>
      </c>
      <c r="K690" s="47">
        <f t="shared" si="70"/>
        <v>183.33333333333331</v>
      </c>
      <c r="L690" s="165">
        <f t="shared" si="74"/>
        <v>0.003979550009495842</v>
      </c>
    </row>
    <row r="691" spans="1:12" ht="42.75" customHeight="1">
      <c r="A691" s="196"/>
      <c r="B691" s="207"/>
      <c r="C691" s="70">
        <v>4360</v>
      </c>
      <c r="D691" s="13" t="s">
        <v>271</v>
      </c>
      <c r="E691" s="84">
        <v>1028.29</v>
      </c>
      <c r="F691" s="55">
        <v>51.4</v>
      </c>
      <c r="G691" s="84">
        <v>1200</v>
      </c>
      <c r="H691" s="84">
        <v>1650</v>
      </c>
      <c r="I691" s="84">
        <v>1646.41</v>
      </c>
      <c r="J691" s="51">
        <f t="shared" si="72"/>
        <v>99.78242424242426</v>
      </c>
      <c r="K691" s="47">
        <f t="shared" si="70"/>
        <v>160.1114471598479</v>
      </c>
      <c r="L691" s="165">
        <f t="shared" si="74"/>
        <v>0.006077895112369247</v>
      </c>
    </row>
    <row r="692" spans="1:12" ht="43.5" customHeight="1">
      <c r="A692" s="196"/>
      <c r="B692" s="207"/>
      <c r="C692" s="70">
        <v>4370</v>
      </c>
      <c r="D692" s="13" t="s">
        <v>272</v>
      </c>
      <c r="E692" s="84">
        <v>988.79</v>
      </c>
      <c r="F692" s="55">
        <v>65.9</v>
      </c>
      <c r="G692" s="84">
        <v>1500</v>
      </c>
      <c r="H692" s="84">
        <v>1050</v>
      </c>
      <c r="I692" s="84">
        <v>990.22</v>
      </c>
      <c r="J692" s="51">
        <f t="shared" si="72"/>
        <v>94.30666666666667</v>
      </c>
      <c r="K692" s="47">
        <f t="shared" si="70"/>
        <v>100.1446212036934</v>
      </c>
      <c r="L692" s="165">
        <f t="shared" si="74"/>
        <v>0.003655500937294037</v>
      </c>
    </row>
    <row r="693" spans="1:12" ht="21.75" customHeight="1">
      <c r="A693" s="196"/>
      <c r="B693" s="207"/>
      <c r="C693" s="70">
        <v>4410</v>
      </c>
      <c r="D693" s="13" t="s">
        <v>64</v>
      </c>
      <c r="E693" s="84">
        <v>2459.34</v>
      </c>
      <c r="F693" s="55">
        <v>61.5</v>
      </c>
      <c r="G693" s="84">
        <v>4000</v>
      </c>
      <c r="H693" s="84">
        <v>4600</v>
      </c>
      <c r="I693" s="84">
        <v>4583.07</v>
      </c>
      <c r="J693" s="51">
        <f t="shared" si="72"/>
        <v>99.63195652173913</v>
      </c>
      <c r="K693" s="47">
        <f t="shared" si="70"/>
        <v>186.35365585888894</v>
      </c>
      <c r="L693" s="165">
        <f t="shared" si="74"/>
        <v>0.016918883359944438</v>
      </c>
    </row>
    <row r="694" spans="1:12" ht="22.5" customHeight="1">
      <c r="A694" s="196"/>
      <c r="B694" s="207"/>
      <c r="C694" s="70">
        <v>4430</v>
      </c>
      <c r="D694" s="69" t="s">
        <v>33</v>
      </c>
      <c r="E694" s="84">
        <v>4234.83</v>
      </c>
      <c r="F694" s="55">
        <v>64.2</v>
      </c>
      <c r="G694" s="84">
        <v>6600</v>
      </c>
      <c r="H694" s="84">
        <v>6600</v>
      </c>
      <c r="I694" s="84">
        <v>5141.8</v>
      </c>
      <c r="J694" s="51">
        <f t="shared" si="72"/>
        <v>77.9060606060606</v>
      </c>
      <c r="K694" s="47">
        <f t="shared" si="70"/>
        <v>121.41691638153127</v>
      </c>
      <c r="L694" s="165">
        <f t="shared" si="74"/>
        <v>0.0189814937280387</v>
      </c>
    </row>
    <row r="695" spans="1:12" ht="33" customHeight="1">
      <c r="A695" s="196"/>
      <c r="B695" s="207"/>
      <c r="C695" s="70">
        <v>4440</v>
      </c>
      <c r="D695" s="69" t="s">
        <v>165</v>
      </c>
      <c r="E695" s="84">
        <v>9659.4</v>
      </c>
      <c r="F695" s="55">
        <v>91.6</v>
      </c>
      <c r="G695" s="84">
        <v>11300</v>
      </c>
      <c r="H695" s="84">
        <v>11300</v>
      </c>
      <c r="I695" s="84">
        <v>10436.1</v>
      </c>
      <c r="J695" s="51">
        <f t="shared" si="72"/>
        <v>92.35486725663718</v>
      </c>
      <c r="K695" s="47">
        <f t="shared" si="70"/>
        <v>108.0408721038574</v>
      </c>
      <c r="L695" s="165">
        <f t="shared" si="74"/>
        <v>0.038525957193042255</v>
      </c>
    </row>
    <row r="696" spans="1:12" ht="22.5" customHeight="1">
      <c r="A696" s="196"/>
      <c r="B696" s="207"/>
      <c r="C696" s="70">
        <v>4480</v>
      </c>
      <c r="D696" s="69" t="s">
        <v>209</v>
      </c>
      <c r="E696" s="84"/>
      <c r="F696" s="55"/>
      <c r="G696" s="84"/>
      <c r="H696" s="84">
        <v>3151</v>
      </c>
      <c r="I696" s="84">
        <v>3151</v>
      </c>
      <c r="J696" s="51">
        <f t="shared" si="72"/>
        <v>100</v>
      </c>
      <c r="K696" s="47"/>
      <c r="L696" s="165">
        <f t="shared" si="74"/>
        <v>0.01163224682738534</v>
      </c>
    </row>
    <row r="697" spans="1:12" ht="42.75" customHeight="1">
      <c r="A697" s="196"/>
      <c r="B697" s="207"/>
      <c r="C697" s="70">
        <v>4520</v>
      </c>
      <c r="D697" s="13" t="s">
        <v>255</v>
      </c>
      <c r="E697" s="84">
        <v>4254</v>
      </c>
      <c r="F697" s="55">
        <v>94.5</v>
      </c>
      <c r="G697" s="84">
        <v>9648</v>
      </c>
      <c r="H697" s="84">
        <v>9648</v>
      </c>
      <c r="I697" s="84">
        <v>7968</v>
      </c>
      <c r="J697" s="51">
        <f t="shared" si="72"/>
        <v>82.58706467661692</v>
      </c>
      <c r="K697" s="47"/>
      <c r="L697" s="165">
        <f t="shared" si="74"/>
        <v>0.02941470730580971</v>
      </c>
    </row>
    <row r="698" spans="1:12" ht="40.5" customHeight="1">
      <c r="A698" s="196"/>
      <c r="B698" s="207"/>
      <c r="C698" s="70">
        <v>4700</v>
      </c>
      <c r="D698" s="13" t="s">
        <v>296</v>
      </c>
      <c r="E698" s="84">
        <v>150</v>
      </c>
      <c r="F698" s="55">
        <v>37.5</v>
      </c>
      <c r="G698" s="84">
        <v>400</v>
      </c>
      <c r="H698" s="84">
        <v>400</v>
      </c>
      <c r="I698" s="84">
        <v>150</v>
      </c>
      <c r="J698" s="51">
        <f t="shared" si="72"/>
        <v>37.5</v>
      </c>
      <c r="K698" s="47">
        <f t="shared" si="70"/>
        <v>100</v>
      </c>
      <c r="L698" s="165">
        <f t="shared" si="74"/>
        <v>0.0005537407248834658</v>
      </c>
    </row>
    <row r="699" spans="1:12" ht="31.5" customHeight="1">
      <c r="A699" s="196"/>
      <c r="B699" s="207"/>
      <c r="C699" s="70">
        <v>6050</v>
      </c>
      <c r="D699" s="13" t="s">
        <v>263</v>
      </c>
      <c r="E699" s="84">
        <v>68000</v>
      </c>
      <c r="F699" s="55">
        <v>100</v>
      </c>
      <c r="G699" s="84"/>
      <c r="H699" s="84"/>
      <c r="I699" s="84"/>
      <c r="J699" s="51"/>
      <c r="K699" s="47"/>
      <c r="L699" s="165">
        <f t="shared" si="74"/>
        <v>0</v>
      </c>
    </row>
    <row r="700" spans="1:12" ht="31.5" customHeight="1">
      <c r="A700" s="196"/>
      <c r="B700" s="207"/>
      <c r="C700" s="70">
        <v>6057</v>
      </c>
      <c r="D700" s="13" t="s">
        <v>263</v>
      </c>
      <c r="E700" s="84"/>
      <c r="F700" s="55"/>
      <c r="G700" s="84"/>
      <c r="H700" s="84">
        <v>262315.94</v>
      </c>
      <c r="I700" s="84">
        <v>37642.25</v>
      </c>
      <c r="J700" s="51"/>
      <c r="K700" s="47"/>
      <c r="L700" s="165">
        <f t="shared" si="74"/>
        <v>0.13896031200829762</v>
      </c>
    </row>
    <row r="701" spans="1:12" ht="31.5" customHeight="1">
      <c r="A701" s="196"/>
      <c r="B701" s="207"/>
      <c r="C701" s="70">
        <v>6059</v>
      </c>
      <c r="D701" s="13" t="s">
        <v>263</v>
      </c>
      <c r="E701" s="84">
        <v>4428</v>
      </c>
      <c r="F701" s="55">
        <v>48</v>
      </c>
      <c r="G701" s="84"/>
      <c r="H701" s="84">
        <v>49981.06</v>
      </c>
      <c r="I701" s="84">
        <v>6642.75</v>
      </c>
      <c r="J701" s="51">
        <f t="shared" si="72"/>
        <v>13.290534454451347</v>
      </c>
      <c r="K701" s="47"/>
      <c r="L701" s="165">
        <f t="shared" si="74"/>
        <v>0.024522408001464286</v>
      </c>
    </row>
    <row r="702" spans="1:12" ht="31.5" customHeight="1">
      <c r="A702" s="196"/>
      <c r="B702" s="208"/>
      <c r="C702" s="70">
        <v>6060</v>
      </c>
      <c r="D702" s="13" t="s">
        <v>263</v>
      </c>
      <c r="E702" s="84">
        <v>3856.82</v>
      </c>
      <c r="F702" s="55">
        <v>96.4</v>
      </c>
      <c r="G702" s="84"/>
      <c r="H702" s="84"/>
      <c r="I702" s="84"/>
      <c r="J702" s="51"/>
      <c r="K702" s="47"/>
      <c r="L702" s="165">
        <f t="shared" si="74"/>
        <v>0</v>
      </c>
    </row>
    <row r="703" spans="1:12" s="12" customFormat="1" ht="30" customHeight="1">
      <c r="A703" s="192"/>
      <c r="B703" s="201">
        <v>92605</v>
      </c>
      <c r="C703" s="44"/>
      <c r="D703" s="2" t="s">
        <v>164</v>
      </c>
      <c r="E703" s="81">
        <f>+E704+E705+E706+E707</f>
        <v>56530.579999999994</v>
      </c>
      <c r="F703" s="87">
        <v>97.5</v>
      </c>
      <c r="G703" s="81">
        <f>+G704+G705+G706+G707</f>
        <v>61000</v>
      </c>
      <c r="H703" s="81">
        <f>+H704+H705+H706+H707</f>
        <v>61000</v>
      </c>
      <c r="I703" s="81">
        <f>+I704+I705+I706+I707</f>
        <v>57864.84</v>
      </c>
      <c r="J703" s="82">
        <f aca="true" t="shared" si="75" ref="J703:J733">(I703/H703)*100</f>
        <v>94.86039344262295</v>
      </c>
      <c r="K703" s="3">
        <f t="shared" si="70"/>
        <v>102.36024466757638</v>
      </c>
      <c r="L703" s="178">
        <f t="shared" si="74"/>
        <v>0.2136141229791051</v>
      </c>
    </row>
    <row r="704" spans="1:12" s="12" customFormat="1" ht="95.25" customHeight="1">
      <c r="A704" s="192"/>
      <c r="B704" s="202"/>
      <c r="C704" s="24">
        <v>2830</v>
      </c>
      <c r="D704" s="13" t="s">
        <v>298</v>
      </c>
      <c r="E704" s="84">
        <v>47000</v>
      </c>
      <c r="F704" s="55">
        <v>100</v>
      </c>
      <c r="G704" s="84">
        <v>50000</v>
      </c>
      <c r="H704" s="84">
        <v>50000</v>
      </c>
      <c r="I704" s="84">
        <v>50000</v>
      </c>
      <c r="J704" s="55">
        <f t="shared" si="75"/>
        <v>100</v>
      </c>
      <c r="K704" s="47">
        <f t="shared" si="70"/>
        <v>106.38297872340425</v>
      </c>
      <c r="L704" s="178">
        <f t="shared" si="74"/>
        <v>0.18458024162782194</v>
      </c>
    </row>
    <row r="705" spans="1:12" s="12" customFormat="1" ht="21" customHeight="1">
      <c r="A705" s="192"/>
      <c r="B705" s="202"/>
      <c r="C705" s="24">
        <v>4210</v>
      </c>
      <c r="D705" s="13" t="s">
        <v>14</v>
      </c>
      <c r="E705" s="84">
        <v>3447.84</v>
      </c>
      <c r="F705" s="55">
        <v>99</v>
      </c>
      <c r="G705" s="84">
        <v>3000</v>
      </c>
      <c r="H705" s="84">
        <v>4000</v>
      </c>
      <c r="I705" s="84">
        <v>3315.17</v>
      </c>
      <c r="J705" s="55">
        <f t="shared" si="75"/>
        <v>82.87925</v>
      </c>
      <c r="K705" s="47">
        <f t="shared" si="70"/>
        <v>96.15208362336999</v>
      </c>
      <c r="L705" s="165">
        <f t="shared" si="74"/>
        <v>0.01223829759274613</v>
      </c>
    </row>
    <row r="706" spans="1:12" s="12" customFormat="1" ht="11.25" customHeight="1">
      <c r="A706" s="192"/>
      <c r="B706" s="202"/>
      <c r="C706" s="24">
        <v>4300</v>
      </c>
      <c r="D706" s="13" t="s">
        <v>110</v>
      </c>
      <c r="E706" s="84">
        <v>5029.63</v>
      </c>
      <c r="F706" s="55">
        <v>79</v>
      </c>
      <c r="G706" s="84">
        <v>7000</v>
      </c>
      <c r="H706" s="84">
        <v>6000</v>
      </c>
      <c r="I706" s="84">
        <v>4039.84</v>
      </c>
      <c r="J706" s="55">
        <f t="shared" si="75"/>
        <v>67.33066666666667</v>
      </c>
      <c r="K706" s="47">
        <f t="shared" si="70"/>
        <v>80.32081882762748</v>
      </c>
      <c r="L706" s="165">
        <f t="shared" si="74"/>
        <v>0.014913492866754807</v>
      </c>
    </row>
    <row r="707" spans="1:12" s="12" customFormat="1" ht="20.25" customHeight="1">
      <c r="A707" s="192"/>
      <c r="B707" s="202"/>
      <c r="C707" s="24">
        <v>4410</v>
      </c>
      <c r="D707" s="13" t="s">
        <v>64</v>
      </c>
      <c r="E707" s="84">
        <v>1053.11</v>
      </c>
      <c r="F707" s="55">
        <v>96</v>
      </c>
      <c r="G707" s="84">
        <v>1000</v>
      </c>
      <c r="H707" s="84">
        <v>1000</v>
      </c>
      <c r="I707" s="84">
        <v>509.83</v>
      </c>
      <c r="J707" s="55">
        <f t="shared" si="75"/>
        <v>50.983000000000004</v>
      </c>
      <c r="K707" s="47">
        <f t="shared" si="70"/>
        <v>48.4118468156223</v>
      </c>
      <c r="L707" s="165">
        <f t="shared" si="74"/>
        <v>0.0018820908917822493</v>
      </c>
    </row>
    <row r="708" spans="1:12" ht="19.5" customHeight="1">
      <c r="A708" s="192"/>
      <c r="B708" s="190">
        <v>92695</v>
      </c>
      <c r="C708" s="44"/>
      <c r="D708" s="2" t="s">
        <v>25</v>
      </c>
      <c r="E708" s="81">
        <f>SUM(E709:E726)</f>
        <v>526047.34</v>
      </c>
      <c r="F708" s="141">
        <v>96.4</v>
      </c>
      <c r="G708" s="81">
        <f>SUM(G709:G726)</f>
        <v>4004548.99</v>
      </c>
      <c r="H708" s="81">
        <f>SUM(H709:H726)</f>
        <v>4187894.07</v>
      </c>
      <c r="I708" s="81">
        <f>SUM(I709:I726)</f>
        <v>2306569.7600000002</v>
      </c>
      <c r="J708" s="82">
        <f t="shared" si="75"/>
        <v>55.07707982690212</v>
      </c>
      <c r="K708" s="3">
        <f t="shared" si="70"/>
        <v>438.471898745843</v>
      </c>
      <c r="L708" s="164">
        <f>(I708/$I$727)*100</f>
        <v>8.514944072644546</v>
      </c>
    </row>
    <row r="709" spans="1:12" s="12" customFormat="1" ht="29.25" customHeight="1">
      <c r="A709" s="192"/>
      <c r="B709" s="192"/>
      <c r="C709" s="24">
        <v>3020</v>
      </c>
      <c r="D709" s="13" t="s">
        <v>159</v>
      </c>
      <c r="E709" s="84">
        <v>1799.5</v>
      </c>
      <c r="F709" s="55">
        <v>61.5</v>
      </c>
      <c r="G709" s="84">
        <v>2260</v>
      </c>
      <c r="H709" s="84">
        <v>2260</v>
      </c>
      <c r="I709" s="84">
        <v>1238.24</v>
      </c>
      <c r="J709" s="51">
        <f t="shared" si="75"/>
        <v>54.78938053097345</v>
      </c>
      <c r="K709" s="47">
        <f t="shared" si="70"/>
        <v>68.81022506251738</v>
      </c>
      <c r="L709" s="165"/>
    </row>
    <row r="710" spans="1:12" s="12" customFormat="1" ht="21" customHeight="1">
      <c r="A710" s="192"/>
      <c r="B710" s="192"/>
      <c r="C710" s="24">
        <v>4010</v>
      </c>
      <c r="D710" s="13" t="s">
        <v>267</v>
      </c>
      <c r="E710" s="84">
        <v>187676.48</v>
      </c>
      <c r="F710" s="55">
        <v>100</v>
      </c>
      <c r="G710" s="84">
        <v>168000</v>
      </c>
      <c r="H710" s="84">
        <v>178100</v>
      </c>
      <c r="I710" s="84">
        <v>177794.6</v>
      </c>
      <c r="J710" s="51">
        <f t="shared" si="75"/>
        <v>99.828523301516</v>
      </c>
      <c r="K710" s="47">
        <f t="shared" si="70"/>
        <v>94.73461991614506</v>
      </c>
      <c r="L710" s="165">
        <f>(I710/$I$727)*100</f>
        <v>0.6563474045624391</v>
      </c>
    </row>
    <row r="711" spans="1:12" ht="21" customHeight="1">
      <c r="A711" s="192"/>
      <c r="B711" s="192"/>
      <c r="C711" s="24">
        <v>4040</v>
      </c>
      <c r="D711" s="13" t="s">
        <v>268</v>
      </c>
      <c r="E711" s="84">
        <v>10232.49</v>
      </c>
      <c r="F711" s="55">
        <v>83.9</v>
      </c>
      <c r="G711" s="84">
        <v>15420</v>
      </c>
      <c r="H711" s="84">
        <v>14320</v>
      </c>
      <c r="I711" s="84">
        <v>14226.23</v>
      </c>
      <c r="J711" s="51">
        <f t="shared" si="75"/>
        <v>99.3451815642458</v>
      </c>
      <c r="K711" s="47">
        <f t="shared" si="70"/>
        <v>139.0299917224449</v>
      </c>
      <c r="L711" s="165">
        <f>(I711/$I$727)*100</f>
        <v>0.05251761941705939</v>
      </c>
    </row>
    <row r="712" spans="1:12" ht="21" customHeight="1">
      <c r="A712" s="192"/>
      <c r="B712" s="192"/>
      <c r="C712" s="24">
        <v>4110</v>
      </c>
      <c r="D712" s="13" t="s">
        <v>312</v>
      </c>
      <c r="E712" s="84">
        <v>34148.14</v>
      </c>
      <c r="F712" s="55">
        <v>98</v>
      </c>
      <c r="G712" s="84">
        <v>34000</v>
      </c>
      <c r="H712" s="84">
        <v>34000</v>
      </c>
      <c r="I712" s="84">
        <v>31676.28</v>
      </c>
      <c r="J712" s="85">
        <f t="shared" si="75"/>
        <v>93.16552941176471</v>
      </c>
      <c r="K712" s="47">
        <f t="shared" si="70"/>
        <v>92.76136269793903</v>
      </c>
      <c r="L712" s="165">
        <f>(I712/$I$727)*100</f>
        <v>0.11693630832541088</v>
      </c>
    </row>
    <row r="713" spans="1:12" ht="20.25" customHeight="1">
      <c r="A713" s="192"/>
      <c r="B713" s="192"/>
      <c r="C713" s="24">
        <v>4120</v>
      </c>
      <c r="D713" s="13" t="s">
        <v>67</v>
      </c>
      <c r="E713" s="84">
        <v>4548.06</v>
      </c>
      <c r="F713" s="55">
        <v>90</v>
      </c>
      <c r="G713" s="84">
        <v>5206</v>
      </c>
      <c r="H713" s="84">
        <v>5206</v>
      </c>
      <c r="I713" s="84">
        <v>3930.98</v>
      </c>
      <c r="J713" s="85">
        <f t="shared" si="75"/>
        <v>75.50864387245485</v>
      </c>
      <c r="K713" s="47">
        <f t="shared" si="70"/>
        <v>86.43201716775944</v>
      </c>
      <c r="L713" s="165">
        <f>(I713/$I$727)*100</f>
        <v>0.01451162476468271</v>
      </c>
    </row>
    <row r="714" spans="1:12" ht="21.75" customHeight="1">
      <c r="A714" s="192"/>
      <c r="B714" s="192"/>
      <c r="C714" s="24">
        <v>4170</v>
      </c>
      <c r="D714" s="13" t="s">
        <v>30</v>
      </c>
      <c r="E714" s="84">
        <v>5920</v>
      </c>
      <c r="F714" s="55">
        <v>100</v>
      </c>
      <c r="G714" s="84">
        <v>8000</v>
      </c>
      <c r="H714" s="84">
        <v>1500</v>
      </c>
      <c r="I714" s="84"/>
      <c r="J714" s="85">
        <f t="shared" si="75"/>
        <v>0</v>
      </c>
      <c r="K714" s="47">
        <f t="shared" si="70"/>
        <v>0</v>
      </c>
      <c r="L714" s="165"/>
    </row>
    <row r="715" spans="1:12" ht="20.25" customHeight="1">
      <c r="A715" s="192"/>
      <c r="B715" s="192"/>
      <c r="C715" s="24">
        <v>4210</v>
      </c>
      <c r="D715" s="13" t="s">
        <v>14</v>
      </c>
      <c r="E715" s="84">
        <v>19820.75</v>
      </c>
      <c r="F715" s="55">
        <v>94</v>
      </c>
      <c r="G715" s="84">
        <v>19000</v>
      </c>
      <c r="H715" s="84">
        <v>17000</v>
      </c>
      <c r="I715" s="84">
        <v>12385.65</v>
      </c>
      <c r="J715" s="85">
        <f t="shared" si="75"/>
        <v>72.85676470588236</v>
      </c>
      <c r="K715" s="47">
        <f t="shared" si="70"/>
        <v>62.48830140130923</v>
      </c>
      <c r="L715" s="165"/>
    </row>
    <row r="716" spans="1:12" ht="11.25" customHeight="1">
      <c r="A716" s="192"/>
      <c r="B716" s="192"/>
      <c r="C716" s="24">
        <v>4220</v>
      </c>
      <c r="D716" s="13" t="s">
        <v>210</v>
      </c>
      <c r="E716" s="84">
        <v>155575.13</v>
      </c>
      <c r="F716" s="55">
        <v>97</v>
      </c>
      <c r="G716" s="84">
        <v>135000</v>
      </c>
      <c r="H716" s="84">
        <v>135000</v>
      </c>
      <c r="I716" s="84">
        <v>129683.07</v>
      </c>
      <c r="J716" s="85">
        <f t="shared" si="75"/>
        <v>96.06153333333334</v>
      </c>
      <c r="K716" s="47">
        <f t="shared" si="70"/>
        <v>83.35719854452314</v>
      </c>
      <c r="L716" s="165">
        <f>(I716/$I$727)*100</f>
        <v>0.47873864791275494</v>
      </c>
    </row>
    <row r="717" spans="1:12" ht="12.75" customHeight="1">
      <c r="A717" s="192"/>
      <c r="B717" s="192"/>
      <c r="C717" s="24">
        <v>4270</v>
      </c>
      <c r="D717" s="13" t="s">
        <v>17</v>
      </c>
      <c r="E717" s="84">
        <v>2045.49</v>
      </c>
      <c r="F717" s="55">
        <v>68</v>
      </c>
      <c r="G717" s="84">
        <v>2000</v>
      </c>
      <c r="H717" s="84">
        <v>3500</v>
      </c>
      <c r="I717" s="84">
        <v>3205.28</v>
      </c>
      <c r="J717" s="85">
        <f t="shared" si="75"/>
        <v>91.57942857142858</v>
      </c>
      <c r="K717" s="47">
        <f t="shared" si="70"/>
        <v>156.69986164684258</v>
      </c>
      <c r="L717" s="165">
        <f aca="true" t="shared" si="76" ref="L717:L726">(I717/$I$727)*100</f>
        <v>0.011832627137696504</v>
      </c>
    </row>
    <row r="718" spans="1:12" ht="12" customHeight="1">
      <c r="A718" s="192"/>
      <c r="B718" s="192"/>
      <c r="C718" s="24">
        <v>4280</v>
      </c>
      <c r="D718" s="49" t="s">
        <v>70</v>
      </c>
      <c r="E718" s="84">
        <v>85</v>
      </c>
      <c r="F718" s="55">
        <v>34</v>
      </c>
      <c r="G718" s="84">
        <v>250</v>
      </c>
      <c r="H718" s="84">
        <v>400</v>
      </c>
      <c r="I718" s="84">
        <v>320</v>
      </c>
      <c r="J718" s="85">
        <f t="shared" si="75"/>
        <v>80</v>
      </c>
      <c r="K718" s="47">
        <f t="shared" si="70"/>
        <v>376.4705882352941</v>
      </c>
      <c r="L718" s="165">
        <f t="shared" si="76"/>
        <v>0.0011813135464180606</v>
      </c>
    </row>
    <row r="719" spans="1:12" ht="13.5" customHeight="1">
      <c r="A719" s="192"/>
      <c r="B719" s="192"/>
      <c r="C719" s="24">
        <v>4300</v>
      </c>
      <c r="D719" s="49" t="s">
        <v>19</v>
      </c>
      <c r="E719" s="84">
        <v>2307.5</v>
      </c>
      <c r="F719" s="55">
        <v>77</v>
      </c>
      <c r="G719" s="84">
        <v>3000</v>
      </c>
      <c r="H719" s="84">
        <v>3000</v>
      </c>
      <c r="I719" s="84">
        <v>801.95</v>
      </c>
      <c r="J719" s="85">
        <f t="shared" si="75"/>
        <v>26.73166666666667</v>
      </c>
      <c r="K719" s="47">
        <f t="shared" si="70"/>
        <v>34.75406283856988</v>
      </c>
      <c r="L719" s="165">
        <f t="shared" si="76"/>
        <v>0.002960482495468636</v>
      </c>
    </row>
    <row r="720" spans="1:12" ht="12" customHeight="1">
      <c r="A720" s="192"/>
      <c r="B720" s="192"/>
      <c r="C720" s="24">
        <v>4410</v>
      </c>
      <c r="D720" s="49" t="s">
        <v>211</v>
      </c>
      <c r="E720" s="84">
        <v>341.85</v>
      </c>
      <c r="F720" s="55">
        <v>34</v>
      </c>
      <c r="G720" s="84">
        <v>1000</v>
      </c>
      <c r="H720" s="84">
        <v>400</v>
      </c>
      <c r="I720" s="84">
        <v>371.09</v>
      </c>
      <c r="J720" s="85">
        <f t="shared" si="75"/>
        <v>92.7725</v>
      </c>
      <c r="K720" s="47">
        <f t="shared" si="70"/>
        <v>108.55345911949684</v>
      </c>
      <c r="L720" s="165">
        <f t="shared" si="76"/>
        <v>0.001369917637313369</v>
      </c>
    </row>
    <row r="721" spans="1:12" ht="23.25" customHeight="1">
      <c r="A721" s="192"/>
      <c r="B721" s="192"/>
      <c r="C721" s="24">
        <v>4440</v>
      </c>
      <c r="D721" s="49" t="s">
        <v>165</v>
      </c>
      <c r="E721" s="84">
        <v>8751.44</v>
      </c>
      <c r="F721" s="55">
        <v>99</v>
      </c>
      <c r="G721" s="84">
        <v>8050</v>
      </c>
      <c r="H721" s="84">
        <v>8050</v>
      </c>
      <c r="I721" s="84">
        <v>6563.58</v>
      </c>
      <c r="J721" s="55">
        <f t="shared" si="75"/>
        <v>81.5351552795031</v>
      </c>
      <c r="K721" s="47">
        <f t="shared" si="70"/>
        <v>75</v>
      </c>
      <c r="L721" s="165">
        <f t="shared" si="76"/>
        <v>0.024230143646870792</v>
      </c>
    </row>
    <row r="722" spans="1:12" ht="40.5" customHeight="1">
      <c r="A722" s="192"/>
      <c r="B722" s="192"/>
      <c r="C722" s="24">
        <v>4700</v>
      </c>
      <c r="D722" s="13" t="s">
        <v>296</v>
      </c>
      <c r="E722" s="84">
        <v>250</v>
      </c>
      <c r="F722" s="55">
        <v>83</v>
      </c>
      <c r="G722" s="84">
        <v>300</v>
      </c>
      <c r="H722" s="84">
        <v>300</v>
      </c>
      <c r="I722" s="84">
        <v>100</v>
      </c>
      <c r="J722" s="55">
        <f t="shared" si="75"/>
        <v>33.33333333333333</v>
      </c>
      <c r="K722" s="47">
        <f t="shared" si="70"/>
        <v>40</v>
      </c>
      <c r="L722" s="165">
        <f t="shared" si="76"/>
        <v>0.0003691604832556439</v>
      </c>
    </row>
    <row r="723" spans="1:12" ht="30" customHeight="1">
      <c r="A723" s="192"/>
      <c r="B723" s="192"/>
      <c r="C723" s="24">
        <v>6057</v>
      </c>
      <c r="D723" s="49" t="s">
        <v>263</v>
      </c>
      <c r="E723" s="84">
        <v>56196.04</v>
      </c>
      <c r="F723" s="55">
        <v>95</v>
      </c>
      <c r="G723" s="84">
        <v>3045603.54</v>
      </c>
      <c r="H723" s="84">
        <v>3031227.5</v>
      </c>
      <c r="I723" s="84">
        <v>1501497.57</v>
      </c>
      <c r="J723" s="55">
        <f t="shared" si="75"/>
        <v>49.534308130946954</v>
      </c>
      <c r="K723" s="47">
        <f t="shared" si="70"/>
        <v>2671.8921297657275</v>
      </c>
      <c r="L723" s="165">
        <f t="shared" si="76"/>
        <v>5.542935685483751</v>
      </c>
    </row>
    <row r="724" spans="1:12" ht="30.75" customHeight="1">
      <c r="A724" s="192"/>
      <c r="B724" s="192"/>
      <c r="C724" s="24">
        <v>6059</v>
      </c>
      <c r="D724" s="49" t="s">
        <v>263</v>
      </c>
      <c r="E724" s="84">
        <v>36349.47</v>
      </c>
      <c r="F724" s="55">
        <v>90</v>
      </c>
      <c r="G724" s="84">
        <v>557459.45</v>
      </c>
      <c r="H724" s="84">
        <v>699264.57</v>
      </c>
      <c r="I724" s="84">
        <v>372290.81</v>
      </c>
      <c r="J724" s="55">
        <f t="shared" si="75"/>
        <v>53.24033648666055</v>
      </c>
      <c r="K724" s="47">
        <f t="shared" si="70"/>
        <v>1024.1987297201308</v>
      </c>
      <c r="L724" s="165">
        <f t="shared" si="76"/>
        <v>1.374350553312351</v>
      </c>
    </row>
    <row r="725" spans="1:12" ht="33.75">
      <c r="A725" s="194"/>
      <c r="B725" s="194"/>
      <c r="C725" s="24">
        <v>6067</v>
      </c>
      <c r="D725" s="13" t="s">
        <v>263</v>
      </c>
      <c r="E725" s="84"/>
      <c r="F725" s="55"/>
      <c r="G725" s="84"/>
      <c r="H725" s="84">
        <v>31393</v>
      </c>
      <c r="I725" s="84">
        <v>31393</v>
      </c>
      <c r="J725" s="55">
        <f t="shared" si="75"/>
        <v>100</v>
      </c>
      <c r="K725" s="47"/>
      <c r="L725" s="165">
        <f t="shared" si="76"/>
        <v>0.11589055050844428</v>
      </c>
    </row>
    <row r="726" spans="1:12" ht="33.75">
      <c r="A726" s="193"/>
      <c r="B726" s="193"/>
      <c r="C726" s="24">
        <v>6069</v>
      </c>
      <c r="D726" s="13" t="s">
        <v>263</v>
      </c>
      <c r="E726" s="84"/>
      <c r="F726" s="55"/>
      <c r="G726" s="84"/>
      <c r="H726" s="84">
        <v>22973</v>
      </c>
      <c r="I726" s="84">
        <v>19091.43</v>
      </c>
      <c r="J726" s="55">
        <f t="shared" si="75"/>
        <v>83.10377399556</v>
      </c>
      <c r="K726" s="47"/>
      <c r="L726" s="165">
        <f t="shared" si="76"/>
        <v>0.07047801524841299</v>
      </c>
    </row>
    <row r="727" spans="1:12" s="23" customFormat="1" ht="21">
      <c r="A727" s="46"/>
      <c r="B727" s="44" t="s">
        <v>142</v>
      </c>
      <c r="C727" s="44"/>
      <c r="D727" s="86" t="s">
        <v>155</v>
      </c>
      <c r="E727" s="81">
        <f>E675+E660+E620+E604+E460+E440+E204+E196+E171+E149+E89+E80+E60+E29+E5+E201+E582</f>
        <v>25704266.08</v>
      </c>
      <c r="F727" s="87">
        <v>88.1</v>
      </c>
      <c r="G727" s="81">
        <f>G675+G660+G620+G604+G460+G440+G204+G196+G171+G149+G89+G80+G60+G29+G5+G201+G582</f>
        <v>27605206.35</v>
      </c>
      <c r="H727" s="81">
        <f>H675+H660+H620+H604+H460+H440+H204+H196+H171+H149+H89+H80+H60+H29+H5+H201+H582</f>
        <v>31413087.599999998</v>
      </c>
      <c r="I727" s="81">
        <f>I675+I660+I620+I604+I460+I440+I204+I196+I171+I149+I89+I80+I60+I29+I5+I201+I582</f>
        <v>27088489.84</v>
      </c>
      <c r="J727" s="82">
        <f t="shared" si="75"/>
        <v>86.23313373372442</v>
      </c>
      <c r="K727" s="3">
        <f t="shared" si="70"/>
        <v>105.38519075274063</v>
      </c>
      <c r="L727" s="9">
        <f aca="true" t="shared" si="77" ref="L727:L760">(I727/$I$727)*100</f>
        <v>100</v>
      </c>
    </row>
    <row r="728" spans="1:12" ht="22.5">
      <c r="A728" s="31"/>
      <c r="B728" s="78"/>
      <c r="C728" s="78"/>
      <c r="D728" s="13" t="s">
        <v>186</v>
      </c>
      <c r="E728" s="83">
        <f>E7+E31+E62+E91+E173+E205+E622+E662+E677+E82</f>
        <v>3967555.05</v>
      </c>
      <c r="F728" s="83">
        <v>70.8</v>
      </c>
      <c r="G728" s="83">
        <f>G7+G31+G62+G91+G173+G205+G622+G662+G677+G82</f>
        <v>5803734.99</v>
      </c>
      <c r="H728" s="83">
        <f>H7+H31+H62+H91+H173+H205+H622+H662+H677+H82</f>
        <v>7526116.74</v>
      </c>
      <c r="I728" s="83">
        <f>I7+I31+I62+I91+I173+I205+I622+I662+I677+I82</f>
        <v>4299154.52</v>
      </c>
      <c r="J728" s="51">
        <f t="shared" si="75"/>
        <v>57.123144225902614</v>
      </c>
      <c r="K728" s="47">
        <f t="shared" si="70"/>
        <v>108.35777867782829</v>
      </c>
      <c r="L728" s="165">
        <f t="shared" si="77"/>
        <v>15.870779601938857</v>
      </c>
    </row>
    <row r="729" spans="1:12" ht="11.25">
      <c r="A729" s="31"/>
      <c r="B729" s="78"/>
      <c r="C729" s="78"/>
      <c r="D729" s="13" t="s">
        <v>217</v>
      </c>
      <c r="E729" s="84">
        <f>E8+E32+E63++E91+E174+E205+E623+E677</f>
        <v>3797892.05</v>
      </c>
      <c r="F729" s="142">
        <v>70.9</v>
      </c>
      <c r="G729" s="84">
        <f>G8+G32+G63++G91+G174+G205+G623+G677+G82</f>
        <v>5730734.99</v>
      </c>
      <c r="H729" s="84">
        <f>H8+H32+H63++H91+H174+H205+H623+H677+H82</f>
        <v>7449616.74</v>
      </c>
      <c r="I729" s="84">
        <f>I8+I32+I63++I91+I174+I205+I623+I677+I82</f>
        <v>4222654.52</v>
      </c>
      <c r="J729" s="51">
        <f t="shared" si="75"/>
        <v>56.68284245183867</v>
      </c>
      <c r="K729" s="47">
        <f t="shared" si="70"/>
        <v>111.1841638574219</v>
      </c>
      <c r="L729" s="165">
        <f t="shared" si="77"/>
        <v>15.588371832248288</v>
      </c>
    </row>
    <row r="730" spans="1:12" ht="16.5" customHeight="1">
      <c r="A730" s="31"/>
      <c r="B730" s="78"/>
      <c r="C730" s="78"/>
      <c r="D730" s="66" t="s">
        <v>237</v>
      </c>
      <c r="E730" s="67">
        <f>E637+E668</f>
        <v>169663</v>
      </c>
      <c r="F730" s="143">
        <v>69.9</v>
      </c>
      <c r="G730" s="67">
        <f>G637+G668</f>
        <v>73000</v>
      </c>
      <c r="H730" s="67">
        <f>H637+H668</f>
        <v>76500</v>
      </c>
      <c r="I730" s="67">
        <f>I637+I668</f>
        <v>76500</v>
      </c>
      <c r="J730" s="51">
        <f>(I730/H730)*100</f>
        <v>100</v>
      </c>
      <c r="K730" s="47">
        <f t="shared" si="70"/>
        <v>45.08938307114692</v>
      </c>
      <c r="L730" s="165">
        <f t="shared" si="77"/>
        <v>0.2824077696905676</v>
      </c>
    </row>
    <row r="731" spans="1:12" ht="11.25">
      <c r="A731" s="31"/>
      <c r="B731" s="78"/>
      <c r="C731" s="78"/>
      <c r="D731" s="152" t="s">
        <v>236</v>
      </c>
      <c r="E731" s="153">
        <f>SUM(E729:E730)</f>
        <v>3967555.05</v>
      </c>
      <c r="F731" s="154">
        <v>70.8</v>
      </c>
      <c r="G731" s="153">
        <f>SUM(G729:G730)</f>
        <v>5803734.99</v>
      </c>
      <c r="H731" s="153">
        <f>SUM(H729:H730)</f>
        <v>7526116.74</v>
      </c>
      <c r="I731" s="153">
        <f>SUM(I729:I730)</f>
        <v>4299154.52</v>
      </c>
      <c r="J731" s="51">
        <f>(I731/H731)*100</f>
        <v>57.123144225902614</v>
      </c>
      <c r="K731" s="47">
        <f t="shared" si="70"/>
        <v>108.35777867782829</v>
      </c>
      <c r="L731" s="165">
        <f t="shared" si="77"/>
        <v>15.870779601938857</v>
      </c>
    </row>
    <row r="732" spans="4:12" ht="11.25">
      <c r="D732" s="29" t="s">
        <v>12</v>
      </c>
      <c r="E732" s="27">
        <f>E727-E728</f>
        <v>21736711.029999997</v>
      </c>
      <c r="F732" s="25">
        <v>92.2</v>
      </c>
      <c r="G732" s="27">
        <f>G727-G728</f>
        <v>21801471.36</v>
      </c>
      <c r="H732" s="27">
        <f>H727-H728</f>
        <v>23886970.86</v>
      </c>
      <c r="I732" s="27">
        <f>I727-I728</f>
        <v>22789335.32</v>
      </c>
      <c r="J732" s="51">
        <f t="shared" si="75"/>
        <v>95.40487763629315</v>
      </c>
      <c r="K732" s="47">
        <f t="shared" si="70"/>
        <v>104.84261068083032</v>
      </c>
      <c r="L732" s="165">
        <f t="shared" si="77"/>
        <v>84.12922039806115</v>
      </c>
    </row>
    <row r="733" spans="4:12" ht="11.25">
      <c r="D733" s="147"/>
      <c r="E733" s="157">
        <f>E6++E30+E61+E80+E90+E149+E172+E196+E201+E206+E440+E460+E582+E604+E621+E661+E676</f>
        <v>21736711.029999994</v>
      </c>
      <c r="F733" s="157">
        <v>92</v>
      </c>
      <c r="G733" s="157">
        <f>G6++G30+G61+G80+G90+G149+G172+G196+G201+G206+G440+G460+G582+G604+G621+G661+G676</f>
        <v>21801471.36</v>
      </c>
      <c r="H733" s="157">
        <f>H6++H30+H61+H80+H90+H149+H172+H196+H201+H206+H440+H460+H582+H604+H621+H661+H676</f>
        <v>23872783.86</v>
      </c>
      <c r="I733" s="157">
        <f>I6++I30+I61+I80+I90+I149+I172+I196+I201+I206+I440+I460+I582+I604+I621+I661+I676</f>
        <v>22771068.319999997</v>
      </c>
      <c r="J733" s="82">
        <f t="shared" si="75"/>
        <v>95.38505627805736</v>
      </c>
      <c r="K733" s="93">
        <f t="shared" si="70"/>
        <v>104.7585731280709</v>
      </c>
      <c r="L733" s="165">
        <f t="shared" si="77"/>
        <v>84.06178585258482</v>
      </c>
    </row>
    <row r="734" spans="4:12" ht="11.25">
      <c r="D734" s="29" t="s">
        <v>219</v>
      </c>
      <c r="E734" s="126">
        <f>E732-E733</f>
        <v>0</v>
      </c>
      <c r="F734" s="126"/>
      <c r="G734" s="126">
        <f>G732-G733</f>
        <v>0</v>
      </c>
      <c r="H734" s="126">
        <f>H732-H733</f>
        <v>14187</v>
      </c>
      <c r="I734" s="126">
        <f>I732-I733</f>
        <v>18267.000000003725</v>
      </c>
      <c r="J734" s="51"/>
      <c r="K734" s="3"/>
      <c r="L734" s="165">
        <f t="shared" si="77"/>
        <v>0.06743454547632222</v>
      </c>
    </row>
    <row r="735" spans="5:12" ht="11.25">
      <c r="E735" s="126"/>
      <c r="F735" s="126"/>
      <c r="G735" s="126"/>
      <c r="H735" s="126"/>
      <c r="I735" s="126"/>
      <c r="J735" s="51"/>
      <c r="K735" s="3"/>
      <c r="L735" s="165">
        <f t="shared" si="77"/>
        <v>0</v>
      </c>
    </row>
    <row r="736" spans="2:12" ht="30.75" customHeight="1">
      <c r="B736" s="199" t="s">
        <v>248</v>
      </c>
      <c r="C736" s="200"/>
      <c r="D736" s="147" t="s">
        <v>235</v>
      </c>
      <c r="E736" s="148">
        <f>E738+E739+E740+E741+E742+E743+E744+E745+E746+E747</f>
        <v>8205680.22</v>
      </c>
      <c r="F736" s="148">
        <v>96.2</v>
      </c>
      <c r="G736" s="148">
        <f>G738+G739+G740+G741+G742+G743+G744+G745+G746+G747</f>
        <v>7982277.18</v>
      </c>
      <c r="H736" s="148">
        <f>H738+H739+H740+H741+H742+H743+H744+H745+H746+H747</f>
        <v>8471977.649999999</v>
      </c>
      <c r="I736" s="148">
        <f>I738+I739+I740+I741+I742+I743+I744+I745+I746+I747</f>
        <v>8213605.139999999</v>
      </c>
      <c r="J736" s="82">
        <f>I736/H736*100</f>
        <v>96.95026922078813</v>
      </c>
      <c r="K736" s="3">
        <f aca="true" t="shared" si="78" ref="K736:K760">(I736/E736)*100</f>
        <v>100.0965784650087</v>
      </c>
      <c r="L736" s="178">
        <f t="shared" si="77"/>
        <v>30.321384427534404</v>
      </c>
    </row>
    <row r="737" spans="4:12" ht="9.75" customHeight="1">
      <c r="D737" s="66"/>
      <c r="E737" s="67"/>
      <c r="F737" s="124"/>
      <c r="G737" s="67"/>
      <c r="H737" s="67"/>
      <c r="I737" s="67"/>
      <c r="J737" s="82"/>
      <c r="K737" s="3"/>
      <c r="L737" s="165">
        <f t="shared" si="77"/>
        <v>0</v>
      </c>
    </row>
    <row r="738" spans="3:12" ht="12" customHeight="1">
      <c r="C738" s="30">
        <v>10</v>
      </c>
      <c r="D738" s="66" t="s">
        <v>238</v>
      </c>
      <c r="E738" s="67">
        <f>E23+E24</f>
        <v>6883.1900000000005</v>
      </c>
      <c r="F738" s="67">
        <v>100</v>
      </c>
      <c r="G738" s="67">
        <f>G23+G24</f>
        <v>0</v>
      </c>
      <c r="H738" s="67">
        <f>H23+H24</f>
        <v>7360.2300000000005</v>
      </c>
      <c r="I738" s="67">
        <f>I23+I24</f>
        <v>7360.2300000000005</v>
      </c>
      <c r="J738" s="82">
        <f aca="true" t="shared" si="79" ref="J738:J760">I738/H738*100</f>
        <v>100</v>
      </c>
      <c r="K738" s="3">
        <f t="shared" si="78"/>
        <v>106.9305075117787</v>
      </c>
      <c r="L738" s="165">
        <f t="shared" si="77"/>
        <v>0.027171060636726883</v>
      </c>
    </row>
    <row r="739" spans="3:12" ht="11.25" customHeight="1">
      <c r="C739" s="30">
        <v>600</v>
      </c>
      <c r="D739" s="126" t="s">
        <v>241</v>
      </c>
      <c r="E739" s="67">
        <f>E46+E47+E48+E49</f>
        <v>25998.05</v>
      </c>
      <c r="F739" s="67">
        <v>81.9</v>
      </c>
      <c r="G739" s="67">
        <f>G46+G47+G48+G49</f>
        <v>26130</v>
      </c>
      <c r="H739" s="67">
        <f>H46+H47+H48+H49</f>
        <v>16180</v>
      </c>
      <c r="I739" s="67">
        <f>I46+I47+I48+I49</f>
        <v>12786.93</v>
      </c>
      <c r="J739" s="82">
        <f t="shared" si="79"/>
        <v>79.02923362175525</v>
      </c>
      <c r="K739" s="3">
        <f t="shared" si="78"/>
        <v>49.18418881416107</v>
      </c>
      <c r="L739" s="165">
        <f t="shared" si="77"/>
        <v>0.047204292581560905</v>
      </c>
    </row>
    <row r="740" spans="3:12" ht="20.25" customHeight="1">
      <c r="C740" s="30">
        <v>750</v>
      </c>
      <c r="D740" s="66" t="s">
        <v>330</v>
      </c>
      <c r="E740" s="67">
        <f>E93+E94+E95+E96+E108+E109+E110+E111+E137+E138+E139</f>
        <v>1778982.98</v>
      </c>
      <c r="F740" s="67">
        <v>93</v>
      </c>
      <c r="G740" s="67">
        <f>G93+G94+G95+G96+G108+G109+G110+G111+G137+G138+G139</f>
        <v>1894982.19</v>
      </c>
      <c r="H740" s="67">
        <f>H93+H94+H95+H96+H108+H109+H110+H111+H137+H138+H139</f>
        <v>2012981.19</v>
      </c>
      <c r="I740" s="67">
        <f>I93+I94+I95+I96+I108+I109+I110+I111+I137+I138+I139</f>
        <v>1944194.63</v>
      </c>
      <c r="J740" s="82">
        <f t="shared" si="79"/>
        <v>96.58285132808419</v>
      </c>
      <c r="K740" s="3">
        <f t="shared" si="78"/>
        <v>109.28685950666038</v>
      </c>
      <c r="L740" s="165">
        <f t="shared" si="77"/>
        <v>7.177198291538279</v>
      </c>
    </row>
    <row r="741" spans="3:12" ht="10.5" customHeight="1">
      <c r="C741" s="30">
        <v>751</v>
      </c>
      <c r="D741" s="66" t="s">
        <v>242</v>
      </c>
      <c r="E741" s="67">
        <f>+E151+E152</f>
        <v>282.01</v>
      </c>
      <c r="F741" s="67">
        <v>100</v>
      </c>
      <c r="G741" s="67">
        <f>+G151+G152</f>
        <v>210.99</v>
      </c>
      <c r="H741" s="67">
        <f>+H151+H152</f>
        <v>213.85000000000002</v>
      </c>
      <c r="I741" s="67">
        <f>+I151+I152</f>
        <v>213.85000000000002</v>
      </c>
      <c r="J741" s="82">
        <f t="shared" si="79"/>
        <v>100</v>
      </c>
      <c r="K741" s="3">
        <f t="shared" si="78"/>
        <v>75.8306443033935</v>
      </c>
      <c r="L741" s="165">
        <f t="shared" si="77"/>
        <v>0.0007894496934421945</v>
      </c>
    </row>
    <row r="742" spans="3:12" ht="21" customHeight="1">
      <c r="C742" s="30">
        <v>754</v>
      </c>
      <c r="D742" s="66" t="s">
        <v>329</v>
      </c>
      <c r="E742" s="67"/>
      <c r="F742" s="67"/>
      <c r="G742" s="67"/>
      <c r="H742" s="67"/>
      <c r="I742" s="67"/>
      <c r="J742" s="82"/>
      <c r="K742" s="3"/>
      <c r="L742" s="165">
        <f t="shared" si="77"/>
        <v>0</v>
      </c>
    </row>
    <row r="743" spans="3:12" ht="17.25" customHeight="1">
      <c r="C743" s="30">
        <v>801</v>
      </c>
      <c r="D743" s="66" t="s">
        <v>243</v>
      </c>
      <c r="E743" s="67">
        <f>E210+E213+E214+E217+E253+E254+E255+E256+E260+E262+E263+E265+E291+E294+E295+E298+E328+E329+E330+E331++E342+E343+E344+E345+E363+E366+E367+E370+E387+E390+E391+E394++E428+E429+E430+E431</f>
        <v>4875984.21</v>
      </c>
      <c r="F743" s="67">
        <v>97</v>
      </c>
      <c r="G743" s="67">
        <f>G210+G213+G214+G217+G253+G254+G255+G256+G260+G262+G263+G265+G291+G294+G295+G298+G328+G329+G330+G331++G342+G343+G344+G345+G363+G366+G367+G370+G387+G390+G391+G394++G428+G429+G430+G431</f>
        <v>4491095</v>
      </c>
      <c r="H743" s="67">
        <f>H210+H213+H214+H217+H253+H254+H255+H256+H260+H262+H263+H265+H291+H294+H295+H298+H328+H329+H330+H331++H342+H343+H344+H345+H363+H366+H367+H370+H387+H390+H391+H394++H428+H429+H430+H431</f>
        <v>4795184</v>
      </c>
      <c r="I743" s="67">
        <f>I210+I213+I214+I217+I253+I254+I255+I256+I260+I262+I263+I265+I291+I294+I295+I298+I328+I329+I330+I331++I342+I343+I344+I345+I363+I366+I367+I370+I387+I390+I391+I394++I428+I429+I430+I431</f>
        <v>4651636.609999999</v>
      </c>
      <c r="J743" s="82">
        <f t="shared" si="79"/>
        <v>97.00642582224164</v>
      </c>
      <c r="K743" s="3">
        <f t="shared" si="78"/>
        <v>95.39892685583573</v>
      </c>
      <c r="L743" s="165">
        <f t="shared" si="77"/>
        <v>17.172004188772448</v>
      </c>
    </row>
    <row r="744" spans="3:12" ht="13.5" customHeight="1">
      <c r="C744" s="30">
        <v>851</v>
      </c>
      <c r="D744" s="66" t="s">
        <v>244</v>
      </c>
      <c r="E744" s="67">
        <f>E447+E448+E449+E450</f>
        <v>14136.36</v>
      </c>
      <c r="F744" s="67">
        <v>99.6</v>
      </c>
      <c r="G744" s="67">
        <f>G447+G448+G449+G450</f>
        <v>16072</v>
      </c>
      <c r="H744" s="67">
        <f>H447+H448+H449+H450</f>
        <v>16072</v>
      </c>
      <c r="I744" s="67">
        <f>I447+I448+I449+I450</f>
        <v>12475.84</v>
      </c>
      <c r="J744" s="82">
        <f t="shared" si="79"/>
        <v>77.62468889995023</v>
      </c>
      <c r="K744" s="3">
        <f t="shared" si="78"/>
        <v>88.25355324850244</v>
      </c>
      <c r="L744" s="165">
        <f t="shared" si="77"/>
        <v>0.04605587123420092</v>
      </c>
    </row>
    <row r="745" spans="3:12" ht="12.75" customHeight="1">
      <c r="C745" s="30">
        <v>852</v>
      </c>
      <c r="D745" s="66" t="s">
        <v>245</v>
      </c>
      <c r="E745" s="67">
        <f>E467+E468+E469+E470+E486+E487+E493+E494+E495+E496++E523+E524+E525+E526+E548+E549+E550+E551+E560+E561+E562+E563+E576+E577+E578</f>
        <v>661311.6400000001</v>
      </c>
      <c r="F745" s="67">
        <v>99</v>
      </c>
      <c r="G745" s="67">
        <f>G467+G468+G469+G470+G486+G487+G493+G494+G495+G496++G523+G524+G525+G526+G548+G549+G550+G551+G560+G561+G562+G563+G576+G577+G578</f>
        <v>680093</v>
      </c>
      <c r="H745" s="67">
        <f>H467+H468+H469+H470+H486+H487+H493+H494+H495+H496++H523+H524+H525+H526+H548+H549+H550+H551+H560+H561+H562+H563+H576+H577+H578</f>
        <v>766122.38</v>
      </c>
      <c r="I745" s="67">
        <f>I467+I468+I469+I470+I486+I487+I493+I494+I495+I496++I523+I524+I525+I526+I548+I549+I550+I551+I560+I561+I562+I563+I576+I577+I578</f>
        <v>760042.1399999999</v>
      </c>
      <c r="J745" s="82">
        <f t="shared" si="79"/>
        <v>99.20636178256532</v>
      </c>
      <c r="K745" s="3">
        <f t="shared" si="78"/>
        <v>114.92949678006572</v>
      </c>
      <c r="L745" s="165">
        <f t="shared" si="77"/>
        <v>2.805775236970537</v>
      </c>
    </row>
    <row r="746" spans="3:12" ht="20.25" customHeight="1">
      <c r="C746" s="30">
        <v>854</v>
      </c>
      <c r="D746" s="66" t="s">
        <v>246</v>
      </c>
      <c r="E746" s="67">
        <f>E607+E608+E609+E610</f>
        <v>253860.54</v>
      </c>
      <c r="F746" s="67">
        <v>93.8</v>
      </c>
      <c r="G746" s="67">
        <f>G607+G608+G609+G610</f>
        <v>225778</v>
      </c>
      <c r="H746" s="67">
        <f>H607+H608+H609+H610</f>
        <v>229948</v>
      </c>
      <c r="I746" s="67">
        <f>I607+I608+I609+I610</f>
        <v>219944.62</v>
      </c>
      <c r="J746" s="82">
        <f t="shared" si="79"/>
        <v>95.6497208064432</v>
      </c>
      <c r="K746" s="3">
        <f t="shared" si="78"/>
        <v>86.63994018132948</v>
      </c>
      <c r="L746" s="165">
        <f t="shared" si="77"/>
        <v>0.8119486220867895</v>
      </c>
    </row>
    <row r="747" spans="3:12" ht="12" customHeight="1">
      <c r="C747" s="30">
        <v>926</v>
      </c>
      <c r="D747" s="30" t="s">
        <v>247</v>
      </c>
      <c r="E747" s="27">
        <f>E680+E681+E682+E683+E710+E711+E712+E713</f>
        <v>588241.2400000001</v>
      </c>
      <c r="F747" s="27">
        <v>98.5</v>
      </c>
      <c r="G747" s="27">
        <f>G680+G681+G682+G683+G710+G711+G712+G713</f>
        <v>647916</v>
      </c>
      <c r="H747" s="27">
        <f>H680+H681+H682+H683+H710+H711+H712+H713</f>
        <v>627916</v>
      </c>
      <c r="I747" s="27">
        <f>I680+I681+I682+I683+I710+I711+I712+I713</f>
        <v>604950.29</v>
      </c>
      <c r="J747" s="82">
        <f t="shared" si="79"/>
        <v>96.34255059593958</v>
      </c>
      <c r="K747" s="3">
        <f t="shared" si="78"/>
        <v>102.84050978812704</v>
      </c>
      <c r="L747" s="165">
        <f t="shared" si="77"/>
        <v>2.233237414020419</v>
      </c>
    </row>
    <row r="748" spans="4:12" ht="22.5" customHeight="1">
      <c r="D748" s="147" t="s">
        <v>239</v>
      </c>
      <c r="E748" s="148">
        <f>SUM(E738:E747)</f>
        <v>8205680.22</v>
      </c>
      <c r="F748" s="148">
        <v>96.2</v>
      </c>
      <c r="G748" s="148">
        <f>SUM(G738:G747)</f>
        <v>7982277.18</v>
      </c>
      <c r="H748" s="148">
        <f>SUM(H738:H747)</f>
        <v>8471977.649999999</v>
      </c>
      <c r="I748" s="148">
        <f>SUM(I738:I747)</f>
        <v>8213605.139999999</v>
      </c>
      <c r="J748" s="82">
        <f t="shared" si="79"/>
        <v>96.95026922078813</v>
      </c>
      <c r="K748" s="3">
        <f t="shared" si="78"/>
        <v>100.0965784650087</v>
      </c>
      <c r="L748" s="165">
        <f t="shared" si="77"/>
        <v>30.321384427534404</v>
      </c>
    </row>
    <row r="749" spans="7:12" ht="6.75" customHeight="1">
      <c r="G749" s="25"/>
      <c r="H749" s="25"/>
      <c r="I749" s="25"/>
      <c r="J749" s="82"/>
      <c r="K749" s="3"/>
      <c r="L749" s="165"/>
    </row>
    <row r="750" spans="4:12" ht="32.25" customHeight="1">
      <c r="D750" s="147" t="s">
        <v>327</v>
      </c>
      <c r="E750" s="148">
        <f>E751+E752+E753+E754</f>
        <v>288242.32</v>
      </c>
      <c r="F750" s="148">
        <v>89.6</v>
      </c>
      <c r="G750" s="148">
        <f>G751+G752+G753+G754</f>
        <v>291328.79000000004</v>
      </c>
      <c r="H750" s="148">
        <f>H751+H752+H753+H754</f>
        <v>310667.57</v>
      </c>
      <c r="I750" s="148">
        <f>I751+I752+I753+I754</f>
        <v>221039.10000000006</v>
      </c>
      <c r="J750" s="82">
        <f t="shared" si="79"/>
        <v>71.14971800886718</v>
      </c>
      <c r="K750" s="3">
        <f t="shared" si="78"/>
        <v>76.68516545384455</v>
      </c>
      <c r="L750" s="165">
        <f t="shared" si="77"/>
        <v>0.8159890097439263</v>
      </c>
    </row>
    <row r="751" spans="3:12" ht="14.25" customHeight="1">
      <c r="C751" s="30">
        <v>801</v>
      </c>
      <c r="D751" s="29" t="s">
        <v>249</v>
      </c>
      <c r="E751" s="27">
        <f>E211+E215+E218++E261+E264+E266+E292+E296+E299+E388+E392+E395</f>
        <v>209858.75</v>
      </c>
      <c r="F751" s="27">
        <v>92.8</v>
      </c>
      <c r="G751" s="27">
        <f>G211+G215+G218++G261+G264+G266+G292+G296+G299+G388+G392+G395</f>
        <v>214071.60000000003</v>
      </c>
      <c r="H751" s="27">
        <f>H211+H215+H218++H261+H264+H266+H292+H296+H299+H388+H392+H395</f>
        <v>227763.2</v>
      </c>
      <c r="I751" s="27">
        <f>I211+I215+I218++I261+I264+I266+I292+I296+I299+I388+I392+I395</f>
        <v>144356.46000000002</v>
      </c>
      <c r="J751" s="82">
        <f t="shared" si="79"/>
        <v>63.380063153310104</v>
      </c>
      <c r="K751" s="3">
        <f t="shared" si="78"/>
        <v>68.78743917039438</v>
      </c>
      <c r="L751" s="165">
        <f t="shared" si="77"/>
        <v>0.5329070053467404</v>
      </c>
    </row>
    <row r="752" spans="4:12" ht="14.25" customHeight="1">
      <c r="D752" s="29" t="s">
        <v>250</v>
      </c>
      <c r="E752" s="27">
        <f>E212+E216+E219+E293+E297+E300+E389+E393+E396</f>
        <v>18338.98</v>
      </c>
      <c r="F752" s="27">
        <v>55.2</v>
      </c>
      <c r="G752" s="27">
        <f>G212+G216+G219+G293+G297+G300+G389+G393+G396</f>
        <v>16010</v>
      </c>
      <c r="H752" s="27">
        <f>H212+H216+H219+H293+H297+H300+H389+H393+H396</f>
        <v>19176</v>
      </c>
      <c r="I752" s="27">
        <f>I212+I216+I219+I293+I297+I300+I389+I393+I396</f>
        <v>13597.199999999999</v>
      </c>
      <c r="J752" s="82">
        <f t="shared" si="79"/>
        <v>70.90738423028785</v>
      </c>
      <c r="K752" s="3">
        <f t="shared" si="78"/>
        <v>74.14370919211429</v>
      </c>
      <c r="L752" s="165">
        <f t="shared" si="77"/>
        <v>0.05019548922923641</v>
      </c>
    </row>
    <row r="753" spans="3:12" ht="14.25" customHeight="1">
      <c r="C753" s="30">
        <v>853</v>
      </c>
      <c r="D753" s="29" t="s">
        <v>251</v>
      </c>
      <c r="E753" s="27">
        <f>E587+E589+E591+E593</f>
        <v>57316.22000000001</v>
      </c>
      <c r="F753" s="27">
        <v>96.6</v>
      </c>
      <c r="G753" s="27">
        <f>G587+G589+G591+G593</f>
        <v>58963.29</v>
      </c>
      <c r="H753" s="27">
        <f>H587+H589+H591+H593</f>
        <v>61297.98</v>
      </c>
      <c r="I753" s="27">
        <f>I587+I589+I591+I593</f>
        <v>60666.270000000004</v>
      </c>
      <c r="J753" s="82">
        <f t="shared" si="79"/>
        <v>98.96944401756795</v>
      </c>
      <c r="K753" s="3">
        <f t="shared" si="78"/>
        <v>105.84485508639614</v>
      </c>
      <c r="L753" s="165">
        <f t="shared" si="77"/>
        <v>0.22395589550517372</v>
      </c>
    </row>
    <row r="754" spans="4:12" ht="14.25" customHeight="1">
      <c r="D754" s="29" t="s">
        <v>252</v>
      </c>
      <c r="E754" s="27">
        <f>E588+E592</f>
        <v>2728.37</v>
      </c>
      <c r="F754" s="27">
        <v>97.2</v>
      </c>
      <c r="G754" s="27">
        <f>G588+G592</f>
        <v>2283.9</v>
      </c>
      <c r="H754" s="27">
        <f>H588+H592</f>
        <v>2430.39</v>
      </c>
      <c r="I754" s="27">
        <f>I588+I592</f>
        <v>2419.1699999999996</v>
      </c>
      <c r="J754" s="82">
        <f t="shared" si="79"/>
        <v>99.53834569760409</v>
      </c>
      <c r="K754" s="3">
        <f t="shared" si="78"/>
        <v>88.66722621931775</v>
      </c>
      <c r="L754" s="165">
        <f t="shared" si="77"/>
        <v>0.00893061966277556</v>
      </c>
    </row>
    <row r="755" spans="5:12" ht="5.25" customHeight="1">
      <c r="E755" s="27"/>
      <c r="F755" s="27"/>
      <c r="G755" s="27"/>
      <c r="H755" s="27"/>
      <c r="J755" s="82"/>
      <c r="K755" s="3"/>
      <c r="L755" s="165"/>
    </row>
    <row r="756" spans="4:12" ht="35.25" customHeight="1">
      <c r="D756" s="147" t="s">
        <v>331</v>
      </c>
      <c r="E756" s="148">
        <f>E50++E67+E113+E140+E153+E179+E188+E220+E267+E301+E332+E347+E397+E437+E451+E471+E488+E527+E552++E651+E684+E714</f>
        <v>210744.13999999998</v>
      </c>
      <c r="F756" s="148">
        <v>87.1</v>
      </c>
      <c r="G756" s="148">
        <f>G50++G67+G113+G140+G153+G179+G188+G220+G267+G301+G332+G347+G397+G437+G451+G471+G488+G527+G552++G651+G684+G714</f>
        <v>172994.01</v>
      </c>
      <c r="H756" s="148">
        <f>H50++H67+H113+H140+H153+H179+H188+H220+H267+H301+H332+H347+H397+H437+H451+H471+H488+H527+H552++H651+H684+H714</f>
        <v>238910.11</v>
      </c>
      <c r="I756" s="148">
        <f>I50++I67+I113+I140+I153+I179+I188+I220+I267+I301+I332+I347+I397+I437+I451+I471+I488+I527+I552++I651+I684+I714</f>
        <v>221891.65999999997</v>
      </c>
      <c r="J756" s="82">
        <f t="shared" si="79"/>
        <v>92.87663046155727</v>
      </c>
      <c r="K756" s="20">
        <f t="shared" si="78"/>
        <v>105.28959903701237</v>
      </c>
      <c r="L756" s="165">
        <f t="shared" si="77"/>
        <v>0.8191363243599701</v>
      </c>
    </row>
    <row r="757" spans="4:14" ht="31.5" customHeight="1">
      <c r="D757" s="147" t="s">
        <v>332</v>
      </c>
      <c r="E757" s="148">
        <v>128250</v>
      </c>
      <c r="F757" s="148">
        <v>92.3</v>
      </c>
      <c r="G757" s="148">
        <v>128250</v>
      </c>
      <c r="H757" s="148">
        <v>112023</v>
      </c>
      <c r="I757" s="148">
        <v>103379.49</v>
      </c>
      <c r="J757" s="82">
        <f t="shared" si="79"/>
        <v>92.28416485900217</v>
      </c>
      <c r="K757" s="20">
        <f t="shared" si="78"/>
        <v>80.6077894736842</v>
      </c>
      <c r="L757" s="165">
        <f t="shared" si="77"/>
        <v>0.38163622487122006</v>
      </c>
      <c r="N757" s="7">
        <v>128250</v>
      </c>
    </row>
    <row r="758" spans="5:12" ht="3.75" customHeight="1">
      <c r="E758" s="27"/>
      <c r="F758" s="27"/>
      <c r="G758" s="27"/>
      <c r="H758" s="27"/>
      <c r="J758" s="82"/>
      <c r="K758" s="3"/>
      <c r="L758" s="165"/>
    </row>
    <row r="759" spans="3:12" ht="25.5" customHeight="1">
      <c r="C759" s="30">
        <v>2590</v>
      </c>
      <c r="D759" s="147" t="s">
        <v>240</v>
      </c>
      <c r="E759" s="27">
        <f>E208+E252+E288+E258</f>
        <v>1012707.87</v>
      </c>
      <c r="F759" s="27">
        <v>96</v>
      </c>
      <c r="G759" s="27">
        <f>G208+G252+G288+G258</f>
        <v>1101009.28</v>
      </c>
      <c r="H759" s="27">
        <f>H208+H252+H288+H258</f>
        <v>1329104.54</v>
      </c>
      <c r="I759" s="27">
        <f>I208+I252+I288+I258</f>
        <v>1326218.5699999998</v>
      </c>
      <c r="J759" s="82">
        <f t="shared" si="79"/>
        <v>99.78286358121986</v>
      </c>
      <c r="K759" s="3">
        <f t="shared" si="78"/>
        <v>130.95766403000303</v>
      </c>
      <c r="L759" s="165">
        <f t="shared" si="77"/>
        <v>4.895874882038089</v>
      </c>
    </row>
    <row r="760" spans="2:12" ht="19.5" customHeight="1">
      <c r="B760" s="7"/>
      <c r="C760" s="7">
        <v>3110</v>
      </c>
      <c r="D760" s="7" t="s">
        <v>328</v>
      </c>
      <c r="E760" s="146">
        <f>E492++E513+E515+E520+E575</f>
        <v>3628306.6899999995</v>
      </c>
      <c r="F760" s="146">
        <v>99</v>
      </c>
      <c r="G760" s="146">
        <f>G492+G513+G515+G520+G575</f>
        <v>3462440</v>
      </c>
      <c r="H760" s="146">
        <f>H492++H513+H515+H520+H575</f>
        <v>3670764.77</v>
      </c>
      <c r="I760" s="146">
        <f>I492++I513+I515+I520+I575</f>
        <v>3660824.21</v>
      </c>
      <c r="J760" s="82">
        <f t="shared" si="79"/>
        <v>99.72919648566857</v>
      </c>
      <c r="K760" s="3">
        <f t="shared" si="78"/>
        <v>100.89621751352007</v>
      </c>
      <c r="L760" s="165">
        <f t="shared" si="77"/>
        <v>13.51431634477561</v>
      </c>
    </row>
    <row r="761" spans="2:12" ht="19.5" customHeight="1">
      <c r="B761" s="7"/>
      <c r="C761" s="7"/>
      <c r="D761" s="7"/>
      <c r="E761" s="146"/>
      <c r="F761" s="27"/>
      <c r="G761" s="146"/>
      <c r="H761" s="146"/>
      <c r="I761" s="146"/>
      <c r="J761" s="7"/>
      <c r="K761" s="7"/>
      <c r="L761" s="7"/>
    </row>
    <row r="762" spans="2:12" ht="19.5" customHeight="1">
      <c r="B762" s="7"/>
      <c r="C762" s="7"/>
      <c r="D762" s="7"/>
      <c r="E762" s="146"/>
      <c r="F762" s="27"/>
      <c r="G762" s="146"/>
      <c r="H762" s="146"/>
      <c r="I762" s="146"/>
      <c r="J762" s="7"/>
      <c r="K762" s="7"/>
      <c r="L762" s="7"/>
    </row>
    <row r="763" spans="2:12" ht="19.5" customHeight="1">
      <c r="B763" s="7"/>
      <c r="C763" s="7">
        <v>3020</v>
      </c>
      <c r="D763" s="7"/>
      <c r="E763" s="146">
        <f>E45++E107+E290+E327+E341+E362+E386+E427+E491++E522+E559+E606+E679+E709</f>
        <v>146868.86000000002</v>
      </c>
      <c r="F763" s="27"/>
      <c r="G763" s="146">
        <f>G45++G107+G290+G327+G341+G362+G386+G427+G491++G522+G559+G606+G679+G709</f>
        <v>144811</v>
      </c>
      <c r="H763" s="146">
        <f>H45++H107+H290+H327+H341+H362+H386+H427+H491++H522+H559+H606+H679+H709</f>
        <v>153546.4</v>
      </c>
      <c r="I763" s="146">
        <f>I45++I107+I290+I327+I341+I362+I386+I427+I491++I522+I559+I606+I679+I709</f>
        <v>145509.77</v>
      </c>
      <c r="J763" s="7"/>
      <c r="K763" s="7"/>
      <c r="L763" s="7"/>
    </row>
    <row r="764" spans="2:12" ht="19.5" customHeight="1">
      <c r="B764" s="7"/>
      <c r="C764" s="30">
        <v>4130</v>
      </c>
      <c r="E764" s="27">
        <f>E595+E511</f>
        <v>33677.45</v>
      </c>
      <c r="F764" s="27">
        <f>F595+F511</f>
        <v>199.5</v>
      </c>
      <c r="G764" s="27">
        <f>G595+G511</f>
        <v>33313</v>
      </c>
      <c r="H764" s="27">
        <f>H595+H511</f>
        <v>36261</v>
      </c>
      <c r="I764" s="27">
        <f>I595+I511</f>
        <v>35980.24</v>
      </c>
      <c r="J764" s="7"/>
      <c r="K764" s="7"/>
      <c r="L764" s="7"/>
    </row>
    <row r="765" spans="10:12" ht="19.5" customHeight="1">
      <c r="J765" s="7"/>
      <c r="K765" s="7"/>
      <c r="L765" s="7"/>
    </row>
    <row r="766" spans="4:12" ht="19.5" customHeight="1">
      <c r="D766" s="7"/>
      <c r="E766" s="7"/>
      <c r="F766" s="7"/>
      <c r="G766" s="7"/>
      <c r="H766" s="7"/>
      <c r="I766" s="7"/>
      <c r="J766" s="7"/>
      <c r="K766" s="7"/>
      <c r="L766" s="7"/>
    </row>
    <row r="767" spans="4:12" ht="19.5" customHeight="1">
      <c r="D767" s="66"/>
      <c r="E767" s="67"/>
      <c r="F767" s="67"/>
      <c r="G767" s="67"/>
      <c r="H767" s="67"/>
      <c r="I767" s="67"/>
      <c r="J767" s="51"/>
      <c r="K767" s="55"/>
      <c r="L767" s="55"/>
    </row>
    <row r="768" spans="2:9" ht="11.25">
      <c r="B768" s="7"/>
      <c r="C768" s="7"/>
      <c r="D768" s="7"/>
      <c r="E768" s="7"/>
      <c r="F768" s="7"/>
      <c r="G768" s="7"/>
      <c r="H768" s="7"/>
      <c r="I768" s="7"/>
    </row>
    <row r="769" spans="2:9" ht="11.25">
      <c r="B769" s="7"/>
      <c r="C769" s="7"/>
      <c r="D769" s="7"/>
      <c r="E769" s="7"/>
      <c r="F769" s="7"/>
      <c r="G769" s="7"/>
      <c r="H769" s="7"/>
      <c r="I769" s="7"/>
    </row>
    <row r="770" spans="2:9" ht="11.25">
      <c r="B770" s="7"/>
      <c r="C770" s="7"/>
      <c r="D770" s="7"/>
      <c r="E770" s="7"/>
      <c r="F770" s="7"/>
      <c r="G770" s="7"/>
      <c r="H770" s="7"/>
      <c r="I770" s="7"/>
    </row>
  </sheetData>
  <sheetProtection/>
  <mergeCells count="85">
    <mergeCell ref="B83:B85"/>
    <mergeCell ref="B490:B509"/>
    <mergeCell ref="A196:A199"/>
    <mergeCell ref="B135:B148"/>
    <mergeCell ref="B207:B250"/>
    <mergeCell ref="B289:B325"/>
    <mergeCell ref="B192:B195"/>
    <mergeCell ref="B177:B186"/>
    <mergeCell ref="B187:B191"/>
    <mergeCell ref="B155:B162"/>
    <mergeCell ref="A604:A619"/>
    <mergeCell ref="A201:A203"/>
    <mergeCell ref="B197:B198"/>
    <mergeCell ref="B202:B203"/>
    <mergeCell ref="A582:A603"/>
    <mergeCell ref="A204:A439"/>
    <mergeCell ref="B251:B256"/>
    <mergeCell ref="A440:A459"/>
    <mergeCell ref="B458:B459"/>
    <mergeCell ref="B9:B19"/>
    <mergeCell ref="A5:A28"/>
    <mergeCell ref="B22:B28"/>
    <mergeCell ref="A60:A79"/>
    <mergeCell ref="B20:B21"/>
    <mergeCell ref="A29:A58"/>
    <mergeCell ref="B40:B43"/>
    <mergeCell ref="B44:B58"/>
    <mergeCell ref="B64:B65"/>
    <mergeCell ref="B33:B39"/>
    <mergeCell ref="B642:B644"/>
    <mergeCell ref="B92:B99"/>
    <mergeCell ref="A80:A88"/>
    <mergeCell ref="B66:B79"/>
    <mergeCell ref="B86:B88"/>
    <mergeCell ref="B150:B154"/>
    <mergeCell ref="B100:B105"/>
    <mergeCell ref="B106:B134"/>
    <mergeCell ref="A149:A170"/>
    <mergeCell ref="A89:A148"/>
    <mergeCell ref="A171:A195"/>
    <mergeCell ref="B422:B425"/>
    <mergeCell ref="B340:B360"/>
    <mergeCell ref="B257:B285"/>
    <mergeCell ref="B287:B288"/>
    <mergeCell ref="B385:B421"/>
    <mergeCell ref="B326:B339"/>
    <mergeCell ref="B361:B384"/>
    <mergeCell ref="B650:B653"/>
    <mergeCell ref="A675:A726"/>
    <mergeCell ref="B708:B726"/>
    <mergeCell ref="B703:B707"/>
    <mergeCell ref="B673:B674"/>
    <mergeCell ref="A660:A674"/>
    <mergeCell ref="B664:B668"/>
    <mergeCell ref="B671:B672"/>
    <mergeCell ref="B678:B702"/>
    <mergeCell ref="B669:B670"/>
    <mergeCell ref="B558:B572"/>
    <mergeCell ref="B573:B580"/>
    <mergeCell ref="B640:B641"/>
    <mergeCell ref="B634:B637"/>
    <mergeCell ref="B617:B619"/>
    <mergeCell ref="B485:B489"/>
    <mergeCell ref="B624:B632"/>
    <mergeCell ref="B512:B513"/>
    <mergeCell ref="B736:C736"/>
    <mergeCell ref="B444:B457"/>
    <mergeCell ref="B436:B439"/>
    <mergeCell ref="B426:B435"/>
    <mergeCell ref="B441:B443"/>
    <mergeCell ref="B583:B603"/>
    <mergeCell ref="B614:B616"/>
    <mergeCell ref="B521:B544"/>
    <mergeCell ref="B545:B557"/>
    <mergeCell ref="B605:B613"/>
    <mergeCell ref="B163:B170"/>
    <mergeCell ref="B514:B518"/>
    <mergeCell ref="B645:B649"/>
    <mergeCell ref="B654:B659"/>
    <mergeCell ref="A620:A659"/>
    <mergeCell ref="A460:A580"/>
    <mergeCell ref="B465:B482"/>
    <mergeCell ref="B510:B511"/>
    <mergeCell ref="B483:B484"/>
    <mergeCell ref="B463:B464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 alignWithMargins="0">
    <oddHeader>&amp;CZał. Nr 1 do sprawozdania opisowego  z wykonania budżetu gminy  Jeziorany  za rok 2014
WYKONANIE  WYDATKÓW  BUDŻETU GMINY  JEZIORANY na 31.12.2014 r.&amp;R&amp;P</oddHeader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7">
      <selection activeCell="K21" sqref="K21"/>
    </sheetView>
  </sheetViews>
  <sheetFormatPr defaultColWidth="9.140625" defaultRowHeight="12.75"/>
  <cols>
    <col min="1" max="1" width="3.140625" style="32" customWidth="1"/>
    <col min="2" max="2" width="22.00390625" style="0" customWidth="1"/>
    <col min="3" max="3" width="10.7109375" style="0" customWidth="1"/>
    <col min="4" max="4" width="3.57421875" style="35" customWidth="1"/>
    <col min="5" max="5" width="11.00390625" style="0" customWidth="1"/>
    <col min="6" max="6" width="10.8515625" style="0" customWidth="1"/>
    <col min="7" max="7" width="10.7109375" style="0" customWidth="1"/>
    <col min="8" max="8" width="3.57421875" style="0" customWidth="1"/>
    <col min="9" max="9" width="4.8515625" style="0" bestFit="1" customWidth="1"/>
    <col min="10" max="10" width="5.421875" style="0" customWidth="1"/>
    <col min="11" max="11" width="9.8515625" style="0" customWidth="1"/>
    <col min="12" max="12" width="9.7109375" style="0" customWidth="1"/>
  </cols>
  <sheetData>
    <row r="1" spans="1:12" ht="12.75" customHeight="1">
      <c r="A1" s="31"/>
      <c r="B1" s="2"/>
      <c r="C1" s="3"/>
      <c r="D1" s="33"/>
      <c r="E1" s="4"/>
      <c r="F1" s="5"/>
      <c r="G1" s="5"/>
      <c r="H1" s="6"/>
      <c r="I1" s="6"/>
      <c r="J1" s="36"/>
      <c r="K1" s="36"/>
      <c r="L1" s="36"/>
    </row>
    <row r="2" spans="1:12" s="39" customFormat="1" ht="126">
      <c r="A2" s="37" t="s">
        <v>169</v>
      </c>
      <c r="B2" s="38" t="s">
        <v>147</v>
      </c>
      <c r="C2" s="125" t="s">
        <v>333</v>
      </c>
      <c r="D2" s="155" t="s">
        <v>4</v>
      </c>
      <c r="E2" s="156" t="s">
        <v>334</v>
      </c>
      <c r="F2" s="158" t="s">
        <v>5</v>
      </c>
      <c r="G2" s="158" t="s">
        <v>335</v>
      </c>
      <c r="H2" s="111" t="s">
        <v>347</v>
      </c>
      <c r="I2" s="111" t="s">
        <v>348</v>
      </c>
      <c r="J2" s="159" t="s">
        <v>349</v>
      </c>
      <c r="K2" s="159" t="s">
        <v>350</v>
      </c>
      <c r="L2" s="159" t="s">
        <v>351</v>
      </c>
    </row>
    <row r="3" spans="1:12" ht="12.75">
      <c r="A3" s="31" t="s">
        <v>148</v>
      </c>
      <c r="B3" s="8">
        <v>2</v>
      </c>
      <c r="C3" s="9">
        <v>3</v>
      </c>
      <c r="D3" s="9">
        <v>4</v>
      </c>
      <c r="E3" s="10">
        <v>5</v>
      </c>
      <c r="F3" s="10">
        <v>6</v>
      </c>
      <c r="G3" s="9">
        <v>7</v>
      </c>
      <c r="H3" s="10">
        <v>8</v>
      </c>
      <c r="I3" s="10">
        <v>9</v>
      </c>
      <c r="J3" s="40">
        <v>10</v>
      </c>
      <c r="K3" s="40">
        <v>11</v>
      </c>
      <c r="L3" s="40">
        <v>12</v>
      </c>
    </row>
    <row r="4" spans="1:12" ht="14.25" customHeight="1">
      <c r="A4" s="61" t="s">
        <v>149</v>
      </c>
      <c r="B4" s="49" t="s">
        <v>7</v>
      </c>
      <c r="C4" s="57">
        <f>Arkusz1!E5</f>
        <v>1199319.7</v>
      </c>
      <c r="D4" s="168">
        <f>Arkusz1!F5</f>
        <v>88</v>
      </c>
      <c r="E4" s="57">
        <f>Arkusz1!G5</f>
        <v>445800</v>
      </c>
      <c r="F4" s="57">
        <f>Arkusz1!H5</f>
        <v>823011.98</v>
      </c>
      <c r="G4" s="57">
        <f>Arkusz1!I5</f>
        <v>547785.6799999999</v>
      </c>
      <c r="H4" s="56">
        <f>(G4/F4)*100</f>
        <v>66.55865203809061</v>
      </c>
      <c r="I4" s="58">
        <f aca="true" t="shared" si="0" ref="I4:I31">(G4/$G$21)*100</f>
        <v>2.022208263493215</v>
      </c>
      <c r="J4" s="58">
        <f>(G4/C4)*100</f>
        <v>45.67470041557726</v>
      </c>
      <c r="K4" s="57">
        <f>F4-G4</f>
        <v>275226.30000000005</v>
      </c>
      <c r="L4" s="57">
        <v>517.06</v>
      </c>
    </row>
    <row r="5" spans="1:12" ht="12.75">
      <c r="A5" s="61" t="s">
        <v>34</v>
      </c>
      <c r="B5" s="62" t="s">
        <v>35</v>
      </c>
      <c r="C5" s="121">
        <f>Arkusz1!E29</f>
        <v>517997.91</v>
      </c>
      <c r="D5" s="169">
        <f>Arkusz1!F29</f>
        <v>64.6</v>
      </c>
      <c r="E5" s="121">
        <f>Arkusz1!G29</f>
        <v>608430</v>
      </c>
      <c r="F5" s="121">
        <f>Arkusz1!H29</f>
        <v>1062776.6099999999</v>
      </c>
      <c r="G5" s="121">
        <f>Arkusz1!I29</f>
        <v>854617.31</v>
      </c>
      <c r="H5" s="56">
        <f aca="true" t="shared" si="1" ref="H5:H31">(G5/F5)*100</f>
        <v>80.41363556166334</v>
      </c>
      <c r="I5" s="58">
        <f t="shared" si="0"/>
        <v>3.1549093915823847</v>
      </c>
      <c r="J5" s="58">
        <f aca="true" t="shared" si="2" ref="J5:J27">(G5/C5)*100</f>
        <v>164.98470235140525</v>
      </c>
      <c r="K5" s="57">
        <f aca="true" t="shared" si="3" ref="K5:K20">F5-G5</f>
        <v>208159.2999999998</v>
      </c>
      <c r="L5" s="57">
        <v>68542.22</v>
      </c>
    </row>
    <row r="6" spans="1:12" ht="12.75" customHeight="1">
      <c r="A6" s="61" t="s">
        <v>20</v>
      </c>
      <c r="B6" s="49" t="s">
        <v>46</v>
      </c>
      <c r="C6" s="60">
        <f>Arkusz1!E60</f>
        <v>309303.39</v>
      </c>
      <c r="D6" s="170">
        <f>Arkusz1!F60</f>
        <v>90.2</v>
      </c>
      <c r="E6" s="60">
        <f>Arkusz1!G60</f>
        <v>85700</v>
      </c>
      <c r="F6" s="60">
        <f>Arkusz1!H60</f>
        <v>481737</v>
      </c>
      <c r="G6" s="60">
        <f>Arkusz1!I60</f>
        <v>158791.26</v>
      </c>
      <c r="H6" s="56">
        <f t="shared" si="1"/>
        <v>32.962230428636374</v>
      </c>
      <c r="I6" s="58">
        <f t="shared" si="0"/>
        <v>0.586194582783726</v>
      </c>
      <c r="J6" s="58">
        <f t="shared" si="2"/>
        <v>51.33835099576503</v>
      </c>
      <c r="K6" s="57">
        <f t="shared" si="3"/>
        <v>322945.74</v>
      </c>
      <c r="L6" s="57">
        <v>9852.5</v>
      </c>
    </row>
    <row r="7" spans="1:12" ht="12.75">
      <c r="A7" s="61" t="s">
        <v>52</v>
      </c>
      <c r="B7" s="49" t="s">
        <v>53</v>
      </c>
      <c r="C7" s="60">
        <f>Arkusz1!E80</f>
        <v>31600.5</v>
      </c>
      <c r="D7" s="170">
        <f>Arkusz1!F80</f>
        <v>29.4</v>
      </c>
      <c r="E7" s="60">
        <f>Arkusz1!G80</f>
        <v>92000</v>
      </c>
      <c r="F7" s="60">
        <f>Arkusz1!H80</f>
        <v>78000</v>
      </c>
      <c r="G7" s="60">
        <f>Arkusz1!I80</f>
        <v>65802.44</v>
      </c>
      <c r="H7" s="56">
        <f t="shared" si="1"/>
        <v>84.36210256410257</v>
      </c>
      <c r="I7" s="58">
        <f t="shared" si="0"/>
        <v>0.24291660549800512</v>
      </c>
      <c r="J7" s="58">
        <f t="shared" si="2"/>
        <v>208.23227480577842</v>
      </c>
      <c r="K7" s="57">
        <f t="shared" si="3"/>
        <v>12197.559999999998</v>
      </c>
      <c r="L7" s="57"/>
    </row>
    <row r="8" spans="1:12" ht="12.75" customHeight="1">
      <c r="A8" s="61" t="s">
        <v>56</v>
      </c>
      <c r="B8" s="49" t="s">
        <v>57</v>
      </c>
      <c r="C8" s="60">
        <f>Arkusz1!E89</f>
        <v>2423598.37</v>
      </c>
      <c r="D8" s="170">
        <f>Arkusz1!F89</f>
        <v>88</v>
      </c>
      <c r="E8" s="60">
        <f>Arkusz1!G89</f>
        <v>3350957.19</v>
      </c>
      <c r="F8" s="60">
        <f>Arkusz1!H89</f>
        <v>3479007.71</v>
      </c>
      <c r="G8" s="60">
        <f>Arkusz1!I89</f>
        <v>3345736.13</v>
      </c>
      <c r="H8" s="56">
        <f t="shared" si="1"/>
        <v>96.16926459757687</v>
      </c>
      <c r="I8" s="58">
        <f t="shared" si="0"/>
        <v>12.351135665966678</v>
      </c>
      <c r="J8" s="58">
        <f t="shared" si="2"/>
        <v>138.0482909798293</v>
      </c>
      <c r="K8" s="57">
        <f t="shared" si="3"/>
        <v>133271.58000000007</v>
      </c>
      <c r="L8" s="57">
        <v>219348.91</v>
      </c>
    </row>
    <row r="9" spans="1:12" ht="56.25" customHeight="1">
      <c r="A9" s="61" t="s">
        <v>79</v>
      </c>
      <c r="B9" s="49" t="s">
        <v>80</v>
      </c>
      <c r="C9" s="121">
        <f>Arkusz1!E149</f>
        <v>1507.77</v>
      </c>
      <c r="D9" s="169">
        <f>Arkusz1!F149</f>
        <v>100</v>
      </c>
      <c r="E9" s="121">
        <f>Arkusz1!G149</f>
        <v>1350</v>
      </c>
      <c r="F9" s="121">
        <f>Arkusz1!H149</f>
        <v>84245</v>
      </c>
      <c r="G9" s="121">
        <f>Arkusz1!I149</f>
        <v>82970</v>
      </c>
      <c r="H9" s="56">
        <f t="shared" si="1"/>
        <v>98.48655706570123</v>
      </c>
      <c r="I9" s="58">
        <f t="shared" si="0"/>
        <v>0.30629245295720775</v>
      </c>
      <c r="J9" s="58"/>
      <c r="K9" s="57">
        <f t="shared" si="3"/>
        <v>1275</v>
      </c>
      <c r="L9" s="57"/>
    </row>
    <row r="10" spans="1:12" ht="22.5" customHeight="1">
      <c r="A10" s="61" t="s">
        <v>81</v>
      </c>
      <c r="B10" s="49" t="s">
        <v>82</v>
      </c>
      <c r="C10" s="57">
        <f>Arkusz1!E171</f>
        <v>1001517.6599999999</v>
      </c>
      <c r="D10" s="168">
        <f>Arkusz1!F171</f>
        <v>91.7</v>
      </c>
      <c r="E10" s="57">
        <f>Arkusz1!G171</f>
        <v>298580</v>
      </c>
      <c r="F10" s="57">
        <f>Arkusz1!H171</f>
        <v>310580</v>
      </c>
      <c r="G10" s="57">
        <f>Arkusz1!I171</f>
        <v>278065.71</v>
      </c>
      <c r="H10" s="56">
        <f t="shared" si="1"/>
        <v>89.53110631721296</v>
      </c>
      <c r="I10" s="58">
        <f t="shared" si="0"/>
        <v>1.0265087188042374</v>
      </c>
      <c r="J10" s="58">
        <f t="shared" si="2"/>
        <v>27.764434029051476</v>
      </c>
      <c r="K10" s="57">
        <f t="shared" si="3"/>
        <v>32514.28999999998</v>
      </c>
      <c r="L10" s="57">
        <v>5429.18</v>
      </c>
    </row>
    <row r="11" spans="1:12" ht="11.25" customHeight="1">
      <c r="A11" s="61" t="s">
        <v>150</v>
      </c>
      <c r="B11" s="49" t="s">
        <v>84</v>
      </c>
      <c r="C11" s="57">
        <f>Arkusz1!E196</f>
        <v>728652.03</v>
      </c>
      <c r="D11" s="168">
        <f>Arkusz1!F196</f>
        <v>79.6</v>
      </c>
      <c r="E11" s="57">
        <f>Arkusz1!G196</f>
        <v>700000</v>
      </c>
      <c r="F11" s="57">
        <f>Arkusz1!H196</f>
        <v>575000</v>
      </c>
      <c r="G11" s="57">
        <f>Arkusz1!I196</f>
        <v>570167.05</v>
      </c>
      <c r="H11" s="56">
        <f t="shared" si="1"/>
        <v>99.15948695652175</v>
      </c>
      <c r="I11" s="58">
        <f t="shared" si="0"/>
        <v>2.104831437144449</v>
      </c>
      <c r="J11" s="58">
        <f t="shared" si="2"/>
        <v>78.24956584557927</v>
      </c>
      <c r="K11" s="57">
        <f t="shared" si="3"/>
        <v>4832.949999999953</v>
      </c>
      <c r="L11" s="57">
        <v>1601.84</v>
      </c>
    </row>
    <row r="12" spans="1:12" ht="12.75">
      <c r="A12" s="61" t="s">
        <v>151</v>
      </c>
      <c r="B12" s="49" t="s">
        <v>87</v>
      </c>
      <c r="C12" s="57">
        <f>Arkusz1!E201</f>
        <v>0</v>
      </c>
      <c r="D12" s="168">
        <f>Arkusz1!F201</f>
        <v>0</v>
      </c>
      <c r="E12" s="57">
        <f>Arkusz1!G201</f>
        <v>142800</v>
      </c>
      <c r="F12" s="57">
        <f>Arkusz1!H201</f>
        <v>55600</v>
      </c>
      <c r="G12" s="57">
        <f>Arkusz1!I201</f>
        <v>0</v>
      </c>
      <c r="H12" s="56">
        <f t="shared" si="1"/>
        <v>0</v>
      </c>
      <c r="I12" s="58">
        <f t="shared" si="0"/>
        <v>0</v>
      </c>
      <c r="J12" s="58"/>
      <c r="K12" s="57">
        <f t="shared" si="3"/>
        <v>55600</v>
      </c>
      <c r="L12" s="57"/>
    </row>
    <row r="13" spans="1:12" ht="12.75">
      <c r="A13" s="61" t="s">
        <v>152</v>
      </c>
      <c r="B13" s="49" t="s">
        <v>90</v>
      </c>
      <c r="C13" s="57">
        <f>Arkusz1!E204</f>
        <v>8649230.309999999</v>
      </c>
      <c r="D13" s="168">
        <f>Arkusz1!F204</f>
        <v>94.8</v>
      </c>
      <c r="E13" s="57">
        <f>Arkusz1!G204</f>
        <v>8273630.17</v>
      </c>
      <c r="F13" s="57">
        <f>Arkusz1!H204</f>
        <v>9283034.44</v>
      </c>
      <c r="G13" s="57">
        <f>Arkusz1!I204</f>
        <v>8834515.579999998</v>
      </c>
      <c r="H13" s="56">
        <f t="shared" si="1"/>
        <v>95.16840249921553</v>
      </c>
      <c r="I13" s="58">
        <f t="shared" si="0"/>
        <v>32.61354040842315</v>
      </c>
      <c r="J13" s="58">
        <f t="shared" si="2"/>
        <v>102.14221686045033</v>
      </c>
      <c r="K13" s="57">
        <f t="shared" si="3"/>
        <v>448518.86000000127</v>
      </c>
      <c r="L13" s="57">
        <v>552116.63</v>
      </c>
    </row>
    <row r="14" spans="1:12" ht="12.75">
      <c r="A14" s="61" t="s">
        <v>106</v>
      </c>
      <c r="B14" s="49" t="s">
        <v>107</v>
      </c>
      <c r="C14" s="57">
        <f>Arkusz1!E440</f>
        <v>96302.68000000001</v>
      </c>
      <c r="D14" s="168">
        <f>Arkusz1!F440</f>
        <v>92.5</v>
      </c>
      <c r="E14" s="57">
        <f>Arkusz1!G440</f>
        <v>95235</v>
      </c>
      <c r="F14" s="57">
        <f>Arkusz1!H440</f>
        <v>95216</v>
      </c>
      <c r="G14" s="57">
        <f>Arkusz1!I440</f>
        <v>85238.63000000002</v>
      </c>
      <c r="H14" s="56">
        <f t="shared" si="1"/>
        <v>89.5213304486641</v>
      </c>
      <c r="I14" s="58">
        <f t="shared" si="0"/>
        <v>0.3146673384284903</v>
      </c>
      <c r="J14" s="58">
        <f t="shared" si="2"/>
        <v>88.51117123635606</v>
      </c>
      <c r="K14" s="57">
        <f t="shared" si="3"/>
        <v>9977.36999999998</v>
      </c>
      <c r="L14" s="57">
        <v>1548.82</v>
      </c>
    </row>
    <row r="15" spans="1:12" ht="12.75">
      <c r="A15" s="61" t="s">
        <v>112</v>
      </c>
      <c r="B15" s="49" t="s">
        <v>113</v>
      </c>
      <c r="C15" s="57">
        <f>Arkusz1!E460</f>
        <v>4998979.119999998</v>
      </c>
      <c r="D15" s="168">
        <f>Arkusz1!F460</f>
        <v>98.8</v>
      </c>
      <c r="E15" s="57">
        <f>Arkusz1!G460</f>
        <v>4888631</v>
      </c>
      <c r="F15" s="57">
        <f>Arkusz1!H460</f>
        <v>5216877.249999999</v>
      </c>
      <c r="G15" s="57">
        <f>Arkusz1!I460</f>
        <v>5173421.700000001</v>
      </c>
      <c r="H15" s="56">
        <f t="shared" si="1"/>
        <v>99.16701988723239</v>
      </c>
      <c r="I15" s="58">
        <f t="shared" si="0"/>
        <v>19.09822854857235</v>
      </c>
      <c r="J15" s="58">
        <f t="shared" si="2"/>
        <v>103.48956408523674</v>
      </c>
      <c r="K15" s="57">
        <f t="shared" si="3"/>
        <v>43455.54999999795</v>
      </c>
      <c r="L15" s="57">
        <v>66736.66</v>
      </c>
    </row>
    <row r="16" spans="1:12" ht="33.75">
      <c r="A16" s="61" t="s">
        <v>166</v>
      </c>
      <c r="B16" s="49" t="s">
        <v>157</v>
      </c>
      <c r="C16" s="57">
        <f>Arkusz1!E582</f>
        <v>166600.12999999998</v>
      </c>
      <c r="D16" s="168">
        <f>Arkusz1!F582</f>
        <v>98.5</v>
      </c>
      <c r="E16" s="57">
        <f>Arkusz1!G582</f>
        <v>171253</v>
      </c>
      <c r="F16" s="57">
        <f>Arkusz1!H582</f>
        <v>174763.18</v>
      </c>
      <c r="G16" s="57">
        <f>Arkusz1!I582</f>
        <v>170026.24</v>
      </c>
      <c r="H16" s="56">
        <f t="shared" si="1"/>
        <v>97.2895091517561</v>
      </c>
      <c r="I16" s="58">
        <f t="shared" si="0"/>
        <v>0.6276696892454009</v>
      </c>
      <c r="J16" s="58">
        <f t="shared" si="2"/>
        <v>102.05648699073646</v>
      </c>
      <c r="K16" s="57">
        <f t="shared" si="3"/>
        <v>4736.940000000002</v>
      </c>
      <c r="L16" s="57"/>
    </row>
    <row r="17" spans="1:12" ht="22.5">
      <c r="A17" s="61" t="s">
        <v>153</v>
      </c>
      <c r="B17" s="49" t="s">
        <v>128</v>
      </c>
      <c r="C17" s="57">
        <f>Arkusz1!E604</f>
        <v>532920.3099999999</v>
      </c>
      <c r="D17" s="168">
        <f>Arkusz1!F604</f>
        <v>94.7</v>
      </c>
      <c r="E17" s="57">
        <f>Arkusz1!G604</f>
        <v>280867</v>
      </c>
      <c r="F17" s="57">
        <f>Arkusz1!H604</f>
        <v>515292.35</v>
      </c>
      <c r="G17" s="57">
        <f>Arkusz1!I604</f>
        <v>492230.77</v>
      </c>
      <c r="H17" s="56">
        <f t="shared" si="1"/>
        <v>95.52456387136353</v>
      </c>
      <c r="I17" s="58">
        <f t="shared" si="0"/>
        <v>1.8171214892649772</v>
      </c>
      <c r="J17" s="58">
        <f t="shared" si="2"/>
        <v>92.36479840672615</v>
      </c>
      <c r="K17" s="57">
        <f t="shared" si="3"/>
        <v>23061.579999999958</v>
      </c>
      <c r="L17" s="57">
        <v>22697.77</v>
      </c>
    </row>
    <row r="18" spans="1:12" ht="34.5" customHeight="1">
      <c r="A18" s="61" t="s">
        <v>131</v>
      </c>
      <c r="B18" s="49" t="s">
        <v>132</v>
      </c>
      <c r="C18" s="57">
        <f>Arkusz1!E620</f>
        <v>2900696.61</v>
      </c>
      <c r="D18" s="168">
        <f>Arkusz1!F620</f>
        <v>65.3</v>
      </c>
      <c r="E18" s="57">
        <f>Arkusz1!G620</f>
        <v>2590117</v>
      </c>
      <c r="F18" s="57">
        <f>Arkusz1!H620</f>
        <v>3112847.01</v>
      </c>
      <c r="G18" s="57">
        <f>Arkusz1!I620</f>
        <v>2567926.69</v>
      </c>
      <c r="H18" s="56">
        <f t="shared" si="1"/>
        <v>82.49447151596442</v>
      </c>
      <c r="I18" s="58">
        <f t="shared" si="0"/>
        <v>9.47977057845466</v>
      </c>
      <c r="J18" s="58">
        <f t="shared" si="2"/>
        <v>88.5279308820925</v>
      </c>
      <c r="K18" s="57">
        <f t="shared" si="3"/>
        <v>544920.3199999998</v>
      </c>
      <c r="L18" s="57">
        <v>131746.59</v>
      </c>
    </row>
    <row r="19" spans="1:12" ht="24.75" customHeight="1">
      <c r="A19" s="61" t="s">
        <v>136</v>
      </c>
      <c r="B19" s="49" t="s">
        <v>137</v>
      </c>
      <c r="C19" s="57">
        <f>Arkusz1!E660</f>
        <v>818034.15</v>
      </c>
      <c r="D19" s="168">
        <f>Arkusz1!F660</f>
        <v>100</v>
      </c>
      <c r="E19" s="57">
        <f>Arkusz1!G660</f>
        <v>780500</v>
      </c>
      <c r="F19" s="57">
        <f>Arkusz1!H660</f>
        <v>788500</v>
      </c>
      <c r="G19" s="57">
        <f>Arkusz1!I660</f>
        <v>783858</v>
      </c>
      <c r="H19" s="56">
        <f t="shared" si="1"/>
        <v>99.41128725428028</v>
      </c>
      <c r="I19" s="58">
        <f t="shared" si="0"/>
        <v>2.8936939808380253</v>
      </c>
      <c r="J19" s="58">
        <f t="shared" si="2"/>
        <v>95.82216096968568</v>
      </c>
      <c r="K19" s="57">
        <f t="shared" si="3"/>
        <v>4642</v>
      </c>
      <c r="L19" s="57"/>
    </row>
    <row r="20" spans="1:12" ht="12" customHeight="1">
      <c r="A20" s="61" t="s">
        <v>140</v>
      </c>
      <c r="B20" s="49" t="s">
        <v>141</v>
      </c>
      <c r="C20" s="57">
        <f>Arkusz1!E675</f>
        <v>1328005.44</v>
      </c>
      <c r="D20" s="168">
        <f>Arkusz1!F675</f>
        <v>95.4</v>
      </c>
      <c r="E20" s="57">
        <f>Arkusz1!G675</f>
        <v>4799355.99</v>
      </c>
      <c r="F20" s="57">
        <f>Arkusz1!H675</f>
        <v>5276599.07</v>
      </c>
      <c r="G20" s="57">
        <f>Arkusz1!I675</f>
        <v>3077336.65</v>
      </c>
      <c r="H20" s="56">
        <f t="shared" si="1"/>
        <v>58.32045621006411</v>
      </c>
      <c r="I20" s="58">
        <f t="shared" si="0"/>
        <v>11.360310848543042</v>
      </c>
      <c r="J20" s="58">
        <f t="shared" si="2"/>
        <v>231.7262081396293</v>
      </c>
      <c r="K20" s="57">
        <f t="shared" si="3"/>
        <v>2199262.4200000004</v>
      </c>
      <c r="L20" s="57">
        <v>1016434.23</v>
      </c>
    </row>
    <row r="21" spans="1:12" ht="12.75">
      <c r="A21" s="61"/>
      <c r="B21" s="128" t="s">
        <v>154</v>
      </c>
      <c r="C21" s="132">
        <f>SUM(C4:C20)</f>
        <v>25704266.079999994</v>
      </c>
      <c r="D21" s="135">
        <v>96</v>
      </c>
      <c r="E21" s="132">
        <f>SUM(E4:E20)</f>
        <v>27605206.35</v>
      </c>
      <c r="F21" s="132">
        <f>F4+F5+F6+F7+F8+F9+F10+F11+F12+F13+F14+F15+F16+F17+F18+F19+F20</f>
        <v>31413087.6</v>
      </c>
      <c r="G21" s="132">
        <f>SUM(G4:G20)</f>
        <v>27088489.84</v>
      </c>
      <c r="H21" s="133">
        <f t="shared" si="1"/>
        <v>86.23313373372442</v>
      </c>
      <c r="I21" s="135">
        <f t="shared" si="0"/>
        <v>100</v>
      </c>
      <c r="J21" s="134">
        <f t="shared" si="2"/>
        <v>105.38519075274063</v>
      </c>
      <c r="K21" s="132">
        <f>SUM(K4:K20)</f>
        <v>4324597.76</v>
      </c>
      <c r="L21" s="132">
        <f>SUM(L4:L20)</f>
        <v>2096572.4100000001</v>
      </c>
    </row>
    <row r="22" spans="1:12" s="41" customFormat="1" ht="12.75">
      <c r="A22" s="64"/>
      <c r="B22" s="63" t="s">
        <v>221</v>
      </c>
      <c r="C22" s="59">
        <f>Arkusz1!E728</f>
        <v>3967555.05</v>
      </c>
      <c r="D22" s="171">
        <f>Arkusz1!F728</f>
        <v>70.8</v>
      </c>
      <c r="E22" s="59">
        <f>Arkusz1!G728</f>
        <v>5803734.99</v>
      </c>
      <c r="F22" s="59">
        <f>Arkusz1!H728</f>
        <v>7526116.74</v>
      </c>
      <c r="G22" s="59">
        <f>Arkusz1!I728</f>
        <v>4299154.52</v>
      </c>
      <c r="H22" s="56">
        <f t="shared" si="1"/>
        <v>57.123144225902614</v>
      </c>
      <c r="I22" s="58">
        <f t="shared" si="0"/>
        <v>15.870779601938857</v>
      </c>
      <c r="J22" s="58">
        <f t="shared" si="2"/>
        <v>108.35777867782829</v>
      </c>
      <c r="K22" s="57">
        <f>F22-G22</f>
        <v>3226962.2200000007</v>
      </c>
      <c r="L22" s="57">
        <v>1028630.93</v>
      </c>
    </row>
    <row r="23" spans="1:12" s="41" customFormat="1" ht="12.75">
      <c r="A23" s="64"/>
      <c r="B23" s="63" t="s">
        <v>222</v>
      </c>
      <c r="C23" s="59">
        <f>C21-C22</f>
        <v>21736711.029999994</v>
      </c>
      <c r="D23" s="171">
        <v>98</v>
      </c>
      <c r="E23" s="59">
        <f>E21-E22</f>
        <v>21801471.36</v>
      </c>
      <c r="F23" s="59">
        <f>F21-F22</f>
        <v>23886970.86</v>
      </c>
      <c r="G23" s="59">
        <f>G21-G22</f>
        <v>22789335.32</v>
      </c>
      <c r="H23" s="56">
        <f t="shared" si="1"/>
        <v>95.40487763629315</v>
      </c>
      <c r="I23" s="58">
        <f t="shared" si="0"/>
        <v>84.12922039806115</v>
      </c>
      <c r="J23" s="58">
        <f t="shared" si="2"/>
        <v>104.84261068083033</v>
      </c>
      <c r="K23" s="57">
        <f>F23-G23</f>
        <v>1097635.539999999</v>
      </c>
      <c r="L23" s="132">
        <f>L21-L22</f>
        <v>1067941.48</v>
      </c>
    </row>
    <row r="24" spans="1:12" s="41" customFormat="1" ht="12.75">
      <c r="A24" s="64"/>
      <c r="B24" s="128" t="s">
        <v>228</v>
      </c>
      <c r="C24" s="59"/>
      <c r="D24" s="168"/>
      <c r="E24" s="59"/>
      <c r="F24" s="59"/>
      <c r="G24" s="59"/>
      <c r="H24" s="56"/>
      <c r="I24" s="58">
        <f t="shared" si="0"/>
        <v>0</v>
      </c>
      <c r="J24" s="58"/>
      <c r="K24" s="57"/>
      <c r="L24" s="57"/>
    </row>
    <row r="25" spans="1:12" s="41" customFormat="1" ht="25.5" customHeight="1">
      <c r="A25" s="64"/>
      <c r="B25" s="63" t="s">
        <v>223</v>
      </c>
      <c r="C25" s="59">
        <f>C18+C7+C6+C5+C4</f>
        <v>4958918.11</v>
      </c>
      <c r="D25" s="168">
        <v>85</v>
      </c>
      <c r="E25" s="59">
        <f>E18+E7+E6+E5+E4</f>
        <v>3822047</v>
      </c>
      <c r="F25" s="59">
        <f>F18+F7+F6+F5+F4</f>
        <v>5558372.6</v>
      </c>
      <c r="G25" s="59">
        <f>G18+G7+G6+G5+G4</f>
        <v>4194923.38</v>
      </c>
      <c r="H25" s="56">
        <f t="shared" si="1"/>
        <v>75.47035223943067</v>
      </c>
      <c r="I25" s="58">
        <f t="shared" si="0"/>
        <v>15.485999421811991</v>
      </c>
      <c r="J25" s="58">
        <f t="shared" si="2"/>
        <v>84.5935199361459</v>
      </c>
      <c r="K25" s="57">
        <f>K18+K7+K6+K5+K4</f>
        <v>1363449.2199999997</v>
      </c>
      <c r="L25" s="57">
        <f>L18+L7+L6+L5+L4</f>
        <v>210658.37</v>
      </c>
    </row>
    <row r="26" spans="1:12" s="41" customFormat="1" ht="33.75">
      <c r="A26" s="64"/>
      <c r="B26" s="63" t="s">
        <v>224</v>
      </c>
      <c r="C26" s="59">
        <f>C20+C19+C17+C16+C15+C14+C13</f>
        <v>16590072.139999997</v>
      </c>
      <c r="D26" s="168">
        <v>99</v>
      </c>
      <c r="E26" s="59">
        <f>E20+E19+E17+E16+E15+E14+E13</f>
        <v>19289472.16</v>
      </c>
      <c r="F26" s="59">
        <f>F20+F19+F17+F16+F15+F14+F13</f>
        <v>21350282.29</v>
      </c>
      <c r="G26" s="59">
        <f>G20+G19+G17+G16+G15+G14+G13</f>
        <v>18616627.57</v>
      </c>
      <c r="H26" s="56">
        <f t="shared" si="1"/>
        <v>87.19616592010878</v>
      </c>
      <c r="I26" s="58">
        <f t="shared" si="0"/>
        <v>68.72523230331544</v>
      </c>
      <c r="J26" s="58">
        <f t="shared" si="2"/>
        <v>112.21547087256971</v>
      </c>
      <c r="K26" s="57">
        <f>K20+K19+K17+K16+K15+K14+K13</f>
        <v>2733654.7199999997</v>
      </c>
      <c r="L26" s="57">
        <f>L20+L19+L17+L16+L15+L14+L13</f>
        <v>1659534.1099999999</v>
      </c>
    </row>
    <row r="27" spans="1:12" s="41" customFormat="1" ht="22.5">
      <c r="A27" s="64"/>
      <c r="B27" s="104" t="s">
        <v>225</v>
      </c>
      <c r="C27" s="59">
        <f>C17+C13</f>
        <v>9182150.62</v>
      </c>
      <c r="D27" s="168">
        <v>100</v>
      </c>
      <c r="E27" s="59">
        <f>E17+E13</f>
        <v>8554497.17</v>
      </c>
      <c r="F27" s="59">
        <f>F17+F13</f>
        <v>9798326.79</v>
      </c>
      <c r="G27" s="59">
        <f>G17+G13</f>
        <v>9326746.349999998</v>
      </c>
      <c r="H27" s="56">
        <f t="shared" si="1"/>
        <v>95.18713296558666</v>
      </c>
      <c r="I27" s="58">
        <f t="shared" si="0"/>
        <v>34.43066189768812</v>
      </c>
      <c r="J27" s="58">
        <f t="shared" si="2"/>
        <v>101.5747479646549</v>
      </c>
      <c r="K27" s="57">
        <f>K17+K13</f>
        <v>471580.4400000012</v>
      </c>
      <c r="L27" s="57">
        <f>L17+L13</f>
        <v>574814.4</v>
      </c>
    </row>
    <row r="28" spans="1:12" s="41" customFormat="1" ht="22.5">
      <c r="A28" s="64"/>
      <c r="B28" s="128" t="s">
        <v>226</v>
      </c>
      <c r="C28" s="59">
        <f>C10</f>
        <v>1001517.6599999999</v>
      </c>
      <c r="D28" s="172">
        <v>82</v>
      </c>
      <c r="E28" s="59">
        <f>E10</f>
        <v>298580</v>
      </c>
      <c r="F28" s="59">
        <f>F10</f>
        <v>310580</v>
      </c>
      <c r="G28" s="59">
        <f>G10</f>
        <v>278065.71</v>
      </c>
      <c r="H28" s="130">
        <f t="shared" si="1"/>
        <v>89.53110631721296</v>
      </c>
      <c r="I28" s="58">
        <f t="shared" si="0"/>
        <v>1.0265087188042374</v>
      </c>
      <c r="J28" s="163">
        <f>J10</f>
        <v>27.764434029051476</v>
      </c>
      <c r="K28" s="59">
        <f>K10</f>
        <v>32514.28999999998</v>
      </c>
      <c r="L28" s="59">
        <f>L10</f>
        <v>5429.18</v>
      </c>
    </row>
    <row r="29" spans="1:12" s="41" customFormat="1" ht="22.5">
      <c r="A29" s="64"/>
      <c r="B29" s="63" t="s">
        <v>227</v>
      </c>
      <c r="C29" s="59">
        <f>C11+C12</f>
        <v>728652.03</v>
      </c>
      <c r="D29" s="172">
        <v>86</v>
      </c>
      <c r="E29" s="59">
        <f aca="true" t="shared" si="4" ref="E29:L29">E11+E12</f>
        <v>842800</v>
      </c>
      <c r="F29" s="59">
        <f t="shared" si="4"/>
        <v>630600</v>
      </c>
      <c r="G29" s="59">
        <f t="shared" si="4"/>
        <v>570167.05</v>
      </c>
      <c r="H29" s="130">
        <f t="shared" si="1"/>
        <v>90.41659530605773</v>
      </c>
      <c r="I29" s="58">
        <f t="shared" si="0"/>
        <v>2.104831437144449</v>
      </c>
      <c r="J29" s="163">
        <f>J11</f>
        <v>78.24956584557927</v>
      </c>
      <c r="K29" s="59">
        <f t="shared" si="4"/>
        <v>60432.94999999995</v>
      </c>
      <c r="L29" s="59">
        <f t="shared" si="4"/>
        <v>1601.84</v>
      </c>
    </row>
    <row r="30" spans="1:12" s="41" customFormat="1" ht="33.75">
      <c r="A30" s="64"/>
      <c r="B30" s="63" t="s">
        <v>220</v>
      </c>
      <c r="C30" s="59">
        <f>C8+C9</f>
        <v>2425106.14</v>
      </c>
      <c r="D30" s="172">
        <v>96</v>
      </c>
      <c r="E30" s="59">
        <f>E8+E9</f>
        <v>3352307.19</v>
      </c>
      <c r="F30" s="59">
        <f>F8+F9</f>
        <v>3563252.71</v>
      </c>
      <c r="G30" s="59">
        <f>G8+G9</f>
        <v>3428706.13</v>
      </c>
      <c r="H30" s="130">
        <f t="shared" si="1"/>
        <v>96.22405170359079</v>
      </c>
      <c r="I30" s="58">
        <f t="shared" si="0"/>
        <v>12.657428118923885</v>
      </c>
      <c r="J30" s="163">
        <f>J11</f>
        <v>78.24956584557927</v>
      </c>
      <c r="K30" s="59">
        <f>K8+K9</f>
        <v>134546.58000000007</v>
      </c>
      <c r="L30" s="59">
        <f>L8+L9</f>
        <v>219348.91</v>
      </c>
    </row>
    <row r="31" spans="1:12" s="41" customFormat="1" ht="12.75">
      <c r="A31" s="64"/>
      <c r="B31" s="63"/>
      <c r="C31" s="160">
        <f>C25+C26+C28+C29+C30</f>
        <v>25704266.08</v>
      </c>
      <c r="D31" s="173">
        <v>96</v>
      </c>
      <c r="E31" s="160">
        <f>E25+E26+E28+E29+E30</f>
        <v>27605206.35</v>
      </c>
      <c r="F31" s="160">
        <f>F25+F26+F28+F29+F30</f>
        <v>31413087.6</v>
      </c>
      <c r="G31" s="160">
        <f>G25+G26+G28+G29+G30</f>
        <v>27088489.84</v>
      </c>
      <c r="H31" s="161">
        <f t="shared" si="1"/>
        <v>86.23313373372442</v>
      </c>
      <c r="I31" s="58">
        <f t="shared" si="0"/>
        <v>100</v>
      </c>
      <c r="J31" s="162">
        <f>J13</f>
        <v>102.14221686045033</v>
      </c>
      <c r="K31" s="160">
        <f>K25+K26+K28+K29+K30</f>
        <v>4324597.76</v>
      </c>
      <c r="L31" s="160">
        <f>L25+L26+L28+L29+L30</f>
        <v>2096572.41</v>
      </c>
    </row>
    <row r="32" spans="2:12" ht="12.75">
      <c r="B32" s="127"/>
      <c r="C32" s="129"/>
      <c r="D32" s="172"/>
      <c r="E32" s="129"/>
      <c r="F32" s="129"/>
      <c r="G32" s="129"/>
      <c r="H32" s="131"/>
      <c r="I32" s="58"/>
      <c r="J32" s="59"/>
      <c r="K32" s="129"/>
      <c r="L32" s="129"/>
    </row>
    <row r="33" spans="2:4" ht="12.75">
      <c r="B33" s="127"/>
      <c r="D33" s="17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&amp;CZestawienie zbiorczych wydatków gminy Jeziorany w  układzie działowym za rok 2008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7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140625" defaultRowHeight="12.75"/>
  <cols>
    <col min="1" max="1" width="3.57421875" style="0" bestFit="1" customWidth="1"/>
    <col min="3" max="3" width="6.28125" style="0" customWidth="1"/>
    <col min="4" max="4" width="28.140625" style="0" customWidth="1"/>
    <col min="5" max="7" width="10.7109375" style="0" customWidth="1"/>
    <col min="9" max="9" width="6.28125" style="0" customWidth="1"/>
  </cols>
  <sheetData>
    <row r="1" spans="1:9" ht="42">
      <c r="A1" s="72" t="s">
        <v>188</v>
      </c>
      <c r="B1" s="72" t="s">
        <v>189</v>
      </c>
      <c r="C1" s="72" t="s">
        <v>2</v>
      </c>
      <c r="D1" s="72" t="s">
        <v>190</v>
      </c>
      <c r="E1" s="73" t="s">
        <v>253</v>
      </c>
      <c r="F1" s="73" t="s">
        <v>352</v>
      </c>
      <c r="G1" s="73" t="s">
        <v>353</v>
      </c>
      <c r="H1" s="73" t="s">
        <v>354</v>
      </c>
      <c r="I1" s="150" t="s">
        <v>355</v>
      </c>
    </row>
    <row r="2" spans="1:9" ht="12.7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184">
        <v>9</v>
      </c>
    </row>
    <row r="3" spans="1:9" s="149" customFormat="1" ht="12.75">
      <c r="A3" s="74">
        <v>801</v>
      </c>
      <c r="B3" s="74">
        <v>80101</v>
      </c>
      <c r="C3" s="74">
        <v>2590</v>
      </c>
      <c r="D3" s="74" t="s">
        <v>254</v>
      </c>
      <c r="E3" s="74">
        <v>752433</v>
      </c>
      <c r="F3" s="76">
        <v>817475.28</v>
      </c>
      <c r="G3" s="76">
        <v>815244.44</v>
      </c>
      <c r="H3" s="77">
        <f>G3/F3*100</f>
        <v>99.72710612117835</v>
      </c>
      <c r="I3" s="185">
        <f>G3/E3*100</f>
        <v>108.34777847329929</v>
      </c>
    </row>
    <row r="4" spans="1:9" s="149" customFormat="1" ht="22.5">
      <c r="A4" s="74">
        <v>801</v>
      </c>
      <c r="B4" s="74">
        <v>80103</v>
      </c>
      <c r="C4" s="74">
        <v>2590</v>
      </c>
      <c r="D4" s="74" t="s">
        <v>98</v>
      </c>
      <c r="E4" s="74">
        <v>202703.67</v>
      </c>
      <c r="F4" s="76">
        <v>284253.68</v>
      </c>
      <c r="G4" s="76">
        <v>284152.63</v>
      </c>
      <c r="H4" s="77">
        <f>G4/F4*100</f>
        <v>99.96445076806042</v>
      </c>
      <c r="I4" s="185">
        <f>G4/E4*100</f>
        <v>140.18129518819268</v>
      </c>
    </row>
    <row r="5" spans="1:9" ht="12.75">
      <c r="A5" s="74">
        <v>801</v>
      </c>
      <c r="B5" s="74">
        <v>80104</v>
      </c>
      <c r="C5" s="74">
        <v>2590</v>
      </c>
      <c r="D5" s="74" t="s">
        <v>191</v>
      </c>
      <c r="E5" s="76"/>
      <c r="F5" s="76">
        <v>176240.25</v>
      </c>
      <c r="G5" s="76">
        <v>175687.9</v>
      </c>
      <c r="H5" s="77">
        <f>G5/F5*100</f>
        <v>99.6865925916469</v>
      </c>
      <c r="I5" s="185"/>
    </row>
    <row r="6" spans="1:9" ht="12.75">
      <c r="A6" s="74">
        <v>801</v>
      </c>
      <c r="B6" s="74">
        <v>80106</v>
      </c>
      <c r="C6" s="74">
        <v>2590</v>
      </c>
      <c r="D6" s="74" t="s">
        <v>229</v>
      </c>
      <c r="E6" s="76">
        <v>57571.2</v>
      </c>
      <c r="F6" s="76">
        <v>51135.33</v>
      </c>
      <c r="G6" s="76">
        <v>51133.6</v>
      </c>
      <c r="H6" s="77">
        <f aca="true" t="shared" si="0" ref="H6:H22">G6/F6*100</f>
        <v>99.99661682050355</v>
      </c>
      <c r="I6" s="185">
        <f aca="true" t="shared" si="1" ref="I6:I23">G6/E6*100</f>
        <v>88.8180201211717</v>
      </c>
    </row>
    <row r="7" spans="1:9" ht="22.5">
      <c r="A7" s="74"/>
      <c r="B7" s="74"/>
      <c r="C7" s="74"/>
      <c r="D7" s="74" t="s">
        <v>192</v>
      </c>
      <c r="E7" s="76">
        <f>E5+E6+E4+E3</f>
        <v>1012707.87</v>
      </c>
      <c r="F7" s="76">
        <f>F5+F6+F4+F3</f>
        <v>1329104.54</v>
      </c>
      <c r="G7" s="76">
        <f>G5+G6+G4+G3</f>
        <v>1326218.5699999998</v>
      </c>
      <c r="H7" s="77">
        <f t="shared" si="0"/>
        <v>99.78286358121986</v>
      </c>
      <c r="I7" s="185">
        <f t="shared" si="1"/>
        <v>130.95766403000303</v>
      </c>
    </row>
    <row r="8" spans="1:9" ht="22.5">
      <c r="A8" s="74">
        <v>851</v>
      </c>
      <c r="B8" s="74">
        <v>85154</v>
      </c>
      <c r="C8" s="74">
        <v>2820</v>
      </c>
      <c r="D8" s="74" t="s">
        <v>193</v>
      </c>
      <c r="E8" s="76">
        <v>20000</v>
      </c>
      <c r="F8" s="76">
        <v>20000</v>
      </c>
      <c r="G8" s="76">
        <v>20000</v>
      </c>
      <c r="H8" s="77">
        <f t="shared" si="0"/>
        <v>100</v>
      </c>
      <c r="I8" s="185">
        <f t="shared" si="1"/>
        <v>100</v>
      </c>
    </row>
    <row r="9" spans="1:9" ht="12.75">
      <c r="A9" s="74">
        <v>852</v>
      </c>
      <c r="B9" s="74">
        <v>85295</v>
      </c>
      <c r="C9" s="74">
        <v>2830</v>
      </c>
      <c r="D9" s="74" t="s">
        <v>177</v>
      </c>
      <c r="E9" s="76">
        <v>3000</v>
      </c>
      <c r="F9" s="76">
        <v>2800</v>
      </c>
      <c r="G9" s="76">
        <v>2800</v>
      </c>
      <c r="H9" s="77">
        <f t="shared" si="0"/>
        <v>100</v>
      </c>
      <c r="I9" s="185">
        <f t="shared" si="1"/>
        <v>93.33333333333333</v>
      </c>
    </row>
    <row r="10" spans="1:9" ht="12.75">
      <c r="A10" s="74">
        <v>921</v>
      </c>
      <c r="B10" s="74">
        <v>92109</v>
      </c>
      <c r="C10" s="74">
        <v>2480</v>
      </c>
      <c r="D10" s="74" t="s">
        <v>194</v>
      </c>
      <c r="E10" s="76">
        <v>555286</v>
      </c>
      <c r="F10" s="76">
        <v>564000</v>
      </c>
      <c r="G10" s="76">
        <v>564000</v>
      </c>
      <c r="H10" s="77">
        <f t="shared" si="0"/>
        <v>100</v>
      </c>
      <c r="I10" s="185">
        <f t="shared" si="1"/>
        <v>101.56928141534272</v>
      </c>
    </row>
    <row r="11" spans="1:9" ht="12.75">
      <c r="A11" s="74">
        <v>921</v>
      </c>
      <c r="B11" s="74">
        <v>92109</v>
      </c>
      <c r="C11" s="74">
        <v>2487</v>
      </c>
      <c r="D11" s="74" t="s">
        <v>194</v>
      </c>
      <c r="E11" s="76">
        <v>40022.37</v>
      </c>
      <c r="F11" s="76"/>
      <c r="G11" s="76"/>
      <c r="H11" s="77"/>
      <c r="I11" s="185">
        <f t="shared" si="1"/>
        <v>0</v>
      </c>
    </row>
    <row r="12" spans="1:9" ht="12.75">
      <c r="A12" s="74">
        <v>921</v>
      </c>
      <c r="B12" s="74">
        <v>92109</v>
      </c>
      <c r="C12" s="74">
        <v>2489</v>
      </c>
      <c r="D12" s="74" t="s">
        <v>194</v>
      </c>
      <c r="E12" s="76">
        <v>7062.78</v>
      </c>
      <c r="F12" s="76"/>
      <c r="G12" s="76"/>
      <c r="H12" s="77"/>
      <c r="I12" s="185">
        <f t="shared" si="1"/>
        <v>0</v>
      </c>
    </row>
    <row r="13" spans="1:9" ht="12.75">
      <c r="A13" s="74">
        <v>921</v>
      </c>
      <c r="B13" s="74">
        <v>92116</v>
      </c>
      <c r="C13" s="74">
        <v>2480</v>
      </c>
      <c r="D13" s="74" t="s">
        <v>195</v>
      </c>
      <c r="E13" s="76">
        <v>192000</v>
      </c>
      <c r="F13" s="76">
        <v>201000</v>
      </c>
      <c r="G13" s="76">
        <v>196358</v>
      </c>
      <c r="H13" s="77">
        <f t="shared" si="0"/>
        <v>97.6905472636816</v>
      </c>
      <c r="I13" s="185">
        <f t="shared" si="1"/>
        <v>102.26979166666668</v>
      </c>
    </row>
    <row r="14" spans="1:9" ht="22.5">
      <c r="A14" s="74"/>
      <c r="B14" s="74"/>
      <c r="C14" s="74"/>
      <c r="D14" s="119" t="s">
        <v>208</v>
      </c>
      <c r="E14" s="120">
        <f>E10+E13+E11+E12</f>
        <v>794371.15</v>
      </c>
      <c r="F14" s="120">
        <f>F10+F13+F11+F12</f>
        <v>765000</v>
      </c>
      <c r="G14" s="120">
        <f>G10+G13+G11+G12</f>
        <v>760358</v>
      </c>
      <c r="H14" s="77">
        <f t="shared" si="0"/>
        <v>99.39320261437908</v>
      </c>
      <c r="I14" s="185">
        <f t="shared" si="1"/>
        <v>95.7182294447627</v>
      </c>
    </row>
    <row r="15" spans="1:9" ht="33.75">
      <c r="A15" s="74">
        <v>921</v>
      </c>
      <c r="B15" s="74">
        <v>92120</v>
      </c>
      <c r="C15" s="74">
        <v>2720</v>
      </c>
      <c r="D15" s="74" t="s">
        <v>234</v>
      </c>
      <c r="E15" s="76">
        <v>20000</v>
      </c>
      <c r="F15" s="76">
        <v>20000</v>
      </c>
      <c r="G15" s="76">
        <v>20000</v>
      </c>
      <c r="H15" s="77">
        <f t="shared" si="0"/>
        <v>100</v>
      </c>
      <c r="I15" s="185">
        <f t="shared" si="1"/>
        <v>100</v>
      </c>
    </row>
    <row r="16" spans="1:9" ht="12.75">
      <c r="A16" s="74"/>
      <c r="B16" s="74"/>
      <c r="C16" s="74"/>
      <c r="D16" s="74" t="s">
        <v>196</v>
      </c>
      <c r="E16" s="76">
        <f>E10+E13+E15</f>
        <v>767286</v>
      </c>
      <c r="F16" s="76">
        <f>F10+F13+F15</f>
        <v>785000</v>
      </c>
      <c r="G16" s="76">
        <f>G10+G13+G15</f>
        <v>780358</v>
      </c>
      <c r="H16" s="77">
        <f t="shared" si="0"/>
        <v>99.40866242038217</v>
      </c>
      <c r="I16" s="185">
        <f t="shared" si="1"/>
        <v>101.70366721144397</v>
      </c>
    </row>
    <row r="17" spans="1:9" ht="12.75">
      <c r="A17" s="74">
        <v>926</v>
      </c>
      <c r="B17" s="74">
        <v>92605</v>
      </c>
      <c r="C17" s="74">
        <v>2830</v>
      </c>
      <c r="D17" s="74" t="s">
        <v>141</v>
      </c>
      <c r="E17" s="76">
        <v>47000</v>
      </c>
      <c r="F17" s="76">
        <v>50000</v>
      </c>
      <c r="G17" s="76">
        <v>50000</v>
      </c>
      <c r="H17" s="77">
        <f t="shared" si="0"/>
        <v>100</v>
      </c>
      <c r="I17" s="185">
        <f t="shared" si="1"/>
        <v>106.38297872340425</v>
      </c>
    </row>
    <row r="18" spans="1:9" ht="21">
      <c r="A18" s="74"/>
      <c r="B18" s="74"/>
      <c r="C18" s="74"/>
      <c r="D18" s="112" t="s">
        <v>197</v>
      </c>
      <c r="E18" s="113">
        <f>E5+E6+E8+E9+E14+E15+E17+E3+E4</f>
        <v>1897079.02</v>
      </c>
      <c r="F18" s="113">
        <f>F5+F6+F8+F9+F14+F15+F17+F3+F4</f>
        <v>2186904.54</v>
      </c>
      <c r="G18" s="113">
        <f>G5+G6+G8+G9+G14+G15+G17+G3+G4</f>
        <v>2179376.57</v>
      </c>
      <c r="H18" s="136">
        <f t="shared" si="0"/>
        <v>99.65577052576788</v>
      </c>
      <c r="I18" s="185">
        <f t="shared" si="1"/>
        <v>114.88064266295032</v>
      </c>
    </row>
    <row r="19" spans="1:9" ht="12.75">
      <c r="A19" s="74"/>
      <c r="B19" s="74"/>
      <c r="C19" s="74"/>
      <c r="D19" s="112"/>
      <c r="E19" s="113">
        <f>E5+E6+E8+E9+E10+E13+E15+E17</f>
        <v>894857.2</v>
      </c>
      <c r="F19" s="113">
        <f>F5+F6+F8+F9+F10+F13+F15+F17+F3+F4+F11+F12</f>
        <v>2186904.54</v>
      </c>
      <c r="G19" s="113">
        <f>G5+G6+G8+G9+G10+G13+G15+G17+G3+G4+G11+G12</f>
        <v>2179376.57</v>
      </c>
      <c r="H19" s="136">
        <f t="shared" si="0"/>
        <v>99.65577052576788</v>
      </c>
      <c r="I19" s="185">
        <f t="shared" si="1"/>
        <v>243.54462030366412</v>
      </c>
    </row>
    <row r="20" spans="1:9" ht="21">
      <c r="A20" s="74"/>
      <c r="B20" s="74"/>
      <c r="C20" s="74"/>
      <c r="D20" s="112" t="s">
        <v>198</v>
      </c>
      <c r="E20" s="114">
        <f>E21</f>
        <v>3663</v>
      </c>
      <c r="F20" s="114">
        <f>F21</f>
        <v>3500</v>
      </c>
      <c r="G20" s="114">
        <f>G21</f>
        <v>3500</v>
      </c>
      <c r="H20" s="114">
        <f>H21</f>
        <v>100</v>
      </c>
      <c r="I20" s="185">
        <f t="shared" si="1"/>
        <v>95.55009555009555</v>
      </c>
    </row>
    <row r="21" spans="1:9" ht="56.25">
      <c r="A21" s="74">
        <v>921</v>
      </c>
      <c r="B21" s="74">
        <v>92109</v>
      </c>
      <c r="C21" s="74">
        <v>6220</v>
      </c>
      <c r="D21" s="74" t="s">
        <v>199</v>
      </c>
      <c r="E21" s="76">
        <v>3663</v>
      </c>
      <c r="F21" s="76">
        <v>3500</v>
      </c>
      <c r="G21" s="76">
        <v>3500</v>
      </c>
      <c r="H21" s="77">
        <f t="shared" si="0"/>
        <v>100</v>
      </c>
      <c r="I21" s="185">
        <f t="shared" si="1"/>
        <v>95.55009555009555</v>
      </c>
    </row>
    <row r="22" spans="1:9" ht="12.75">
      <c r="A22" s="73"/>
      <c r="B22" s="73"/>
      <c r="C22" s="73"/>
      <c r="D22" s="73"/>
      <c r="E22" s="76">
        <f aca="true" t="shared" si="2" ref="E22:G23">E18+E20</f>
        <v>1900742.02</v>
      </c>
      <c r="F22" s="76">
        <f t="shared" si="2"/>
        <v>2190404.54</v>
      </c>
      <c r="G22" s="76">
        <f t="shared" si="2"/>
        <v>2182876.57</v>
      </c>
      <c r="H22" s="77">
        <f t="shared" si="0"/>
        <v>99.65632056259341</v>
      </c>
      <c r="I22" s="185">
        <f t="shared" si="1"/>
        <v>114.84338995146747</v>
      </c>
    </row>
    <row r="23" spans="1:9" ht="12.75">
      <c r="A23" s="73"/>
      <c r="B23" s="73"/>
      <c r="C23" s="73"/>
      <c r="D23" s="73"/>
      <c r="E23" s="75">
        <f t="shared" si="2"/>
        <v>898520.2</v>
      </c>
      <c r="F23" s="75">
        <f t="shared" si="2"/>
        <v>2190404.54</v>
      </c>
      <c r="G23" s="75">
        <f t="shared" si="2"/>
        <v>2182876.57</v>
      </c>
      <c r="H23" s="75">
        <f>H19+H21</f>
        <v>199.65577052576788</v>
      </c>
      <c r="I23" s="185">
        <f t="shared" si="1"/>
        <v>242.94129057977773</v>
      </c>
    </row>
  </sheetData>
  <sheetProtection/>
  <printOptions/>
  <pageMargins left="0.27" right="0.16" top="1" bottom="1" header="0.5" footer="0.5"/>
  <pageSetup horizontalDpi="600" verticalDpi="600" orientation="portrait" paperSize="9" r:id="rId1"/>
  <headerFooter alignWithMargins="0">
    <oddHeader>&amp;L&amp;P&amp;CZał. Nr  ..... do sprawozdania  z wykonania budżetu gminy Jeziorany za rok 2009- WYKONANIE  WYDATKÓW  BUDŻETOWYCH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skarbnik</cp:lastModifiedBy>
  <cp:lastPrinted>2015-03-31T16:54:08Z</cp:lastPrinted>
  <dcterms:created xsi:type="dcterms:W3CDTF">2008-03-18T08:20:37Z</dcterms:created>
  <dcterms:modified xsi:type="dcterms:W3CDTF">2015-03-31T16:54:38Z</dcterms:modified>
  <cp:category/>
  <cp:version/>
  <cp:contentType/>
  <cp:contentStatus/>
</cp:coreProperties>
</file>